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2"/>
  </bookViews>
  <sheets>
    <sheet name="贴桌面" sheetId="6" state="hidden" r:id="rId1"/>
    <sheet name="小学组" sheetId="1" r:id="rId2"/>
    <sheet name="初中组" sheetId="7" r:id="rId3"/>
    <sheet name="高中组" sheetId="8" r:id="rId4"/>
  </sheets>
  <definedNames>
    <definedName name="_xlnm.Print_Area" localSheetId="1">小学组!$A$1:$L$61</definedName>
    <definedName name="_xlnm.Print_Titles" localSheetId="1">小学组!$1:$2</definedName>
  </definedNames>
  <calcPr calcId="144525" concurrentCalc="0"/>
</workbook>
</file>

<file path=xl/sharedStrings.xml><?xml version="1.0" encoding="utf-8"?>
<sst xmlns="http://schemas.openxmlformats.org/spreadsheetml/2006/main" count="808" uniqueCount="507">
  <si>
    <t>X01</t>
  </si>
  <si>
    <t>----------旧数据------------</t>
  </si>
  <si>
    <r>
      <rPr>
        <b/>
        <sz val="20"/>
        <rFont val="宋体"/>
        <charset val="134"/>
      </rPr>
      <t>何伟程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冯元彦</t>
    </r>
  </si>
  <si>
    <t>X02</t>
  </si>
  <si>
    <t>广州市协和中学</t>
  </si>
  <si>
    <r>
      <rPr>
        <b/>
        <sz val="20"/>
        <rFont val="宋体"/>
        <charset val="134"/>
      </rPr>
      <t>陈宣羽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陈恺进</t>
    </r>
  </si>
  <si>
    <t>X03</t>
  </si>
  <si>
    <t>惠州市惠东县惠东高级中学</t>
  </si>
  <si>
    <r>
      <rPr>
        <b/>
        <sz val="20"/>
        <rFont val="宋体"/>
        <charset val="134"/>
      </rPr>
      <t>冉启旺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冯家声</t>
    </r>
  </si>
  <si>
    <t>X04</t>
  </si>
  <si>
    <t>鹤山市鹤华中学一队</t>
  </si>
  <si>
    <r>
      <rPr>
        <b/>
        <sz val="20"/>
        <rFont val="宋体"/>
        <charset val="134"/>
      </rPr>
      <t>谢勇山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温梓恒</t>
    </r>
  </si>
  <si>
    <t>X05</t>
  </si>
  <si>
    <t>北京师范大学（珠海）附属高级中学二队</t>
  </si>
  <si>
    <r>
      <rPr>
        <b/>
        <sz val="20"/>
        <rFont val="宋体"/>
        <charset val="134"/>
      </rPr>
      <t>黄健恒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李恩浩</t>
    </r>
  </si>
  <si>
    <t>X06</t>
  </si>
  <si>
    <t>惠州市华罗庚中学</t>
  </si>
  <si>
    <r>
      <rPr>
        <b/>
        <sz val="20"/>
        <rFont val="宋体"/>
        <charset val="134"/>
      </rPr>
      <t>邬奇臻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高源</t>
    </r>
  </si>
  <si>
    <t>X07</t>
  </si>
  <si>
    <t>东莞市第六高级中学</t>
  </si>
  <si>
    <r>
      <rPr>
        <b/>
        <sz val="20"/>
        <rFont val="宋体"/>
        <charset val="134"/>
      </rPr>
      <t>周贤明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王彬</t>
    </r>
  </si>
  <si>
    <t>X08</t>
  </si>
  <si>
    <t>北京师范大学（珠海）附属高级中学一队</t>
  </si>
  <si>
    <r>
      <rPr>
        <b/>
        <sz val="20"/>
        <rFont val="宋体"/>
        <charset val="134"/>
      </rPr>
      <t>徐豪洁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李鸿飞</t>
    </r>
  </si>
  <si>
    <t>X09</t>
  </si>
  <si>
    <t>汕头市澄海隆都中学</t>
  </si>
  <si>
    <r>
      <rPr>
        <b/>
        <sz val="20"/>
        <rFont val="宋体"/>
        <charset val="134"/>
      </rPr>
      <t>许见佳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林培健</t>
    </r>
  </si>
  <si>
    <t>X10</t>
  </si>
  <si>
    <t>佛山市南海区石门中学</t>
  </si>
  <si>
    <r>
      <rPr>
        <b/>
        <sz val="20"/>
        <rFont val="宋体"/>
        <charset val="134"/>
      </rPr>
      <t>郭弘铵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陈俊桦</t>
    </r>
  </si>
  <si>
    <t>X11</t>
  </si>
  <si>
    <t>北京师范大学（珠海）附属高级中学三队</t>
  </si>
  <si>
    <r>
      <rPr>
        <b/>
        <sz val="20"/>
        <rFont val="宋体"/>
        <charset val="134"/>
      </rPr>
      <t>郭泽深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徐嘉彤</t>
    </r>
  </si>
  <si>
    <t>X12</t>
  </si>
  <si>
    <t>东莞市第七高级中学一队</t>
  </si>
  <si>
    <r>
      <rPr>
        <b/>
        <sz val="20"/>
        <rFont val="宋体"/>
        <charset val="134"/>
      </rPr>
      <t>杨康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李创展</t>
    </r>
  </si>
  <si>
    <t>X13</t>
  </si>
  <si>
    <t>鹤山市鹤华中学二队</t>
  </si>
  <si>
    <r>
      <rPr>
        <b/>
        <sz val="20"/>
        <rFont val="宋体"/>
        <charset val="134"/>
      </rPr>
      <t>王跃翔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吕颖坚</t>
    </r>
  </si>
  <si>
    <t>X14</t>
  </si>
  <si>
    <t>X15</t>
  </si>
  <si>
    <t>X16</t>
  </si>
  <si>
    <t>X17</t>
  </si>
  <si>
    <t>X18</t>
  </si>
  <si>
    <t>X19</t>
  </si>
  <si>
    <t>X20</t>
  </si>
  <si>
    <t>X21</t>
  </si>
  <si>
    <t>X22</t>
  </si>
  <si>
    <t>X23</t>
  </si>
  <si>
    <t>X24</t>
  </si>
  <si>
    <t>X25</t>
  </si>
  <si>
    <t>X26</t>
  </si>
  <si>
    <t>X27</t>
  </si>
  <si>
    <t>X28</t>
  </si>
  <si>
    <t>X29</t>
  </si>
  <si>
    <t>X30</t>
  </si>
  <si>
    <t>X31</t>
  </si>
  <si>
    <t>X32</t>
  </si>
  <si>
    <t>X33</t>
  </si>
  <si>
    <t>X34</t>
  </si>
  <si>
    <t>X35</t>
  </si>
  <si>
    <t>X36</t>
  </si>
  <si>
    <t>X37</t>
  </si>
  <si>
    <t>X38</t>
  </si>
  <si>
    <t>X39</t>
  </si>
  <si>
    <t>X40</t>
  </si>
  <si>
    <t>X41</t>
  </si>
  <si>
    <t>X42</t>
  </si>
  <si>
    <t>X43</t>
  </si>
  <si>
    <t>X44</t>
  </si>
  <si>
    <t>X45</t>
  </si>
  <si>
    <t>X46</t>
  </si>
  <si>
    <t>第二十四届广东省青少年机器人竞赛机器人绘画比赛成绩表</t>
  </si>
  <si>
    <t>序号</t>
  </si>
  <si>
    <t>地市</t>
  </si>
  <si>
    <t>代表队名称</t>
  </si>
  <si>
    <t>参赛选手</t>
  </si>
  <si>
    <t>教练员</t>
  </si>
  <si>
    <t>基本得分</t>
  </si>
  <si>
    <t>颜色系数</t>
  </si>
  <si>
    <t>控制系数</t>
  </si>
  <si>
    <t>比赛用时</t>
  </si>
  <si>
    <t>重量</t>
  </si>
  <si>
    <t>总成绩</t>
  </si>
  <si>
    <t>等次</t>
  </si>
  <si>
    <t>汕头市</t>
  </si>
  <si>
    <t>汕头市澄海广益小学2队</t>
  </si>
  <si>
    <t>庞钰琪 庞梓熙</t>
  </si>
  <si>
    <t>王雅虹 林暖莹</t>
  </si>
  <si>
    <t>一等奖</t>
  </si>
  <si>
    <t>东厦小学战队</t>
  </si>
  <si>
    <t>陈梓畅 肖鎧霆</t>
  </si>
  <si>
    <t>陈卓琪</t>
  </si>
  <si>
    <t>东莞市</t>
  </si>
  <si>
    <t>爱在松湖一小神笔队</t>
  </si>
  <si>
    <t>马莞然 张琬姗</t>
  </si>
  <si>
    <t>陈哓龙 马士博</t>
  </si>
  <si>
    <t>佛山市</t>
  </si>
  <si>
    <t>龙凤组</t>
  </si>
  <si>
    <t>罗文秀 罗文宏</t>
  </si>
  <si>
    <t>李兴杰</t>
  </si>
  <si>
    <t>茂名市</t>
  </si>
  <si>
    <t>茂名市电白区第二小学</t>
  </si>
  <si>
    <t>梁弘宇 黄正华</t>
  </si>
  <si>
    <t>崔健忠 谢旭文</t>
  </si>
  <si>
    <t>广州市</t>
  </si>
  <si>
    <t>广州市黄埔区青少年宫小学组</t>
  </si>
  <si>
    <t>范梓滕 童俣淏</t>
  </si>
  <si>
    <r>
      <rPr>
        <sz val="10"/>
        <rFont val="宋体"/>
        <charset val="134"/>
      </rPr>
      <t>孔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健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钟金强</t>
    </r>
  </si>
  <si>
    <t>清远市</t>
  </si>
  <si>
    <t>清新五小学正浩队</t>
  </si>
  <si>
    <t>范浩正 顾嘉皓</t>
  </si>
  <si>
    <t>祝启才 罗文畅</t>
  </si>
  <si>
    <t>江门市</t>
  </si>
  <si>
    <t>鹤山工业城第一小学代表队</t>
  </si>
  <si>
    <t>崔嘉灿 梁颖泓</t>
  </si>
  <si>
    <t>卢洁盈 凌琼苑</t>
  </si>
  <si>
    <t>中山市</t>
  </si>
  <si>
    <t>中山市东区水云轩小学</t>
  </si>
  <si>
    <t>杨凯曦 赵炜辰</t>
  </si>
  <si>
    <t>林演杰 雷正钏</t>
  </si>
  <si>
    <t>鹤山市沙坪街道越塘小学</t>
  </si>
  <si>
    <t>冯小峰 冯昊文</t>
  </si>
  <si>
    <t>黎成长 郭名辉</t>
  </si>
  <si>
    <t>二等奖</t>
  </si>
  <si>
    <t>中山市机器人绘画小学组1队</t>
  </si>
  <si>
    <t>黄宇濠 黄小桐</t>
  </si>
  <si>
    <t>吴银珍</t>
  </si>
  <si>
    <t>陈泓羽 梁颖恒</t>
  </si>
  <si>
    <t>李伟升 姚春柏</t>
  </si>
  <si>
    <t>欣飞扬联队</t>
  </si>
  <si>
    <t>蔡欣烨 邹睿扬</t>
  </si>
  <si>
    <r>
      <rPr>
        <sz val="10"/>
        <rFont val="宋体"/>
        <charset val="134"/>
      </rPr>
      <t>邱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曼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孙乃千</t>
    </r>
  </si>
  <si>
    <t>雷霆浚钧队</t>
  </si>
  <si>
    <t>林子钧 任晓浚</t>
  </si>
  <si>
    <t>肖佩婉 冯新华</t>
  </si>
  <si>
    <t>肇庆市</t>
  </si>
  <si>
    <t>高要区星科学校1队</t>
  </si>
  <si>
    <t>冼子竣 李宛凝</t>
  </si>
  <si>
    <t>许艺斌 刘小军</t>
  </si>
  <si>
    <t>四会市东城街道荔枝湾小学</t>
  </si>
  <si>
    <r>
      <rPr>
        <sz val="10"/>
        <rFont val="宋体"/>
        <charset val="134"/>
      </rPr>
      <t>王俊凯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邹嘉豪</t>
    </r>
  </si>
  <si>
    <t>黄骏皓 邹建红</t>
  </si>
  <si>
    <t>高州市高文小学</t>
  </si>
  <si>
    <t>邓柏扬 程绍航</t>
  </si>
  <si>
    <r>
      <rPr>
        <sz val="10"/>
        <rFont val="宋体"/>
        <charset val="134"/>
      </rPr>
      <t>林超文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李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强</t>
    </r>
  </si>
  <si>
    <t>广丰小学</t>
  </si>
  <si>
    <t>卢雅昕 高子瑄</t>
  </si>
  <si>
    <t>徐樱菀</t>
  </si>
  <si>
    <t>中山市古镇镇古二小学1队</t>
  </si>
  <si>
    <t>余以诺 陈轩宇</t>
  </si>
  <si>
    <t>符小花</t>
  </si>
  <si>
    <t>广州高新区第一小学队</t>
  </si>
  <si>
    <t>黄楚皓 林开贤</t>
  </si>
  <si>
    <t>黄冬嫦 钟金强</t>
  </si>
  <si>
    <t>清新五小健豪队</t>
  </si>
  <si>
    <t>高天健 朱国豪</t>
  </si>
  <si>
    <t>刘金明 钟春桃</t>
  </si>
  <si>
    <t>茂名市电白区第四小学1队</t>
  </si>
  <si>
    <t>崔珂玮 罗健哲</t>
  </si>
  <si>
    <t>童显优 李林玉</t>
  </si>
  <si>
    <t>博爱政豪队</t>
  </si>
  <si>
    <t>杨政昊 马英豪</t>
  </si>
  <si>
    <t>李清松</t>
  </si>
  <si>
    <t>桂外黄彦恺-灯六彭恺隽</t>
  </si>
  <si>
    <t>黄彦恺 彭恺隽</t>
  </si>
  <si>
    <r>
      <rPr>
        <sz val="10"/>
        <rFont val="宋体"/>
        <charset val="134"/>
      </rPr>
      <t>黄忠健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陈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浩</t>
    </r>
  </si>
  <si>
    <t>星辰战队</t>
  </si>
  <si>
    <t>卢斌阳 邹璟腾</t>
  </si>
  <si>
    <t>杨福星 钟志洋</t>
  </si>
  <si>
    <t>湛江市</t>
  </si>
  <si>
    <t>思客无敌队</t>
  </si>
  <si>
    <t>何芊诺 邱靖雅</t>
  </si>
  <si>
    <t>梁心怡 蔡春浩</t>
  </si>
  <si>
    <t>科技飞鹰</t>
  </si>
  <si>
    <t>陈筱逸 李霖琦</t>
  </si>
  <si>
    <t>许江新 唐小远</t>
  </si>
  <si>
    <t>梅州市</t>
  </si>
  <si>
    <t>总动园二队</t>
  </si>
  <si>
    <t>郭省辰 曾俊羽</t>
  </si>
  <si>
    <r>
      <rPr>
        <sz val="10"/>
        <rFont val="宋体"/>
        <charset val="134"/>
      </rPr>
      <t>曾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超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钟举栋</t>
    </r>
  </si>
  <si>
    <t>闪闪的红星</t>
  </si>
  <si>
    <t>陈炘毅 孔德弘</t>
  </si>
  <si>
    <t>中山市古镇镇古二小学3队</t>
  </si>
  <si>
    <t>冯柏霖 邹梓瑞</t>
  </si>
  <si>
    <t>总动园一队</t>
  </si>
  <si>
    <t>曾圣权 肖凯舜</t>
  </si>
  <si>
    <t>张文红 赖依婷</t>
  </si>
  <si>
    <t>三等奖</t>
  </si>
  <si>
    <t>高要区星科学校2队</t>
  </si>
  <si>
    <t>赖家杭 慕容耀龙</t>
  </si>
  <si>
    <t>许艺斌 刘智铭</t>
  </si>
  <si>
    <t>惠州市</t>
  </si>
  <si>
    <t>绘画之星组合</t>
  </si>
  <si>
    <t>谢铭航 蓝弼挥</t>
  </si>
  <si>
    <t>朱婉婷 刘丘迅</t>
  </si>
  <si>
    <t>阳光十小B队</t>
  </si>
  <si>
    <t>丁睿宸 董丁睿</t>
  </si>
  <si>
    <t>彭德琅 谢凯欣</t>
  </si>
  <si>
    <t>南外小学机器人绘画1队</t>
  </si>
  <si>
    <t>苏泓阳 何政燊</t>
  </si>
  <si>
    <t>李俊君 吕燕慧</t>
  </si>
  <si>
    <t>飞鸟队</t>
  </si>
  <si>
    <t>余德轩 余德轩</t>
  </si>
  <si>
    <t>卢嘉辉</t>
  </si>
  <si>
    <t>东莞市清溪镇第三小学猫头鹰队</t>
  </si>
  <si>
    <t>陈保莱 苏嘉权</t>
  </si>
  <si>
    <t>张樱 卓志荣</t>
  </si>
  <si>
    <t>河源市</t>
  </si>
  <si>
    <t>河源市森林木1队</t>
  </si>
  <si>
    <r>
      <rPr>
        <sz val="10"/>
        <rFont val="宋体"/>
        <charset val="134"/>
      </rPr>
      <t>郑珺程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钟语嫣</t>
    </r>
  </si>
  <si>
    <t>杨文焘</t>
  </si>
  <si>
    <t>景轩队</t>
  </si>
  <si>
    <t>马铭轩 莫景瑄</t>
  </si>
  <si>
    <t>李锡彬 李博兰</t>
  </si>
  <si>
    <t>至善队</t>
  </si>
  <si>
    <t>黎梓健 黄凯立</t>
  </si>
  <si>
    <t>许润涵 曾富强</t>
  </si>
  <si>
    <t>思客WDS队</t>
  </si>
  <si>
    <t>宋彦鋆 李柏阅</t>
  </si>
  <si>
    <t>王海雁 陈启建</t>
  </si>
  <si>
    <t>珠海市</t>
  </si>
  <si>
    <t>行远</t>
  </si>
  <si>
    <t>许承桦 邓轶轩</t>
  </si>
  <si>
    <t>许瑞本</t>
  </si>
  <si>
    <t>云浮市</t>
  </si>
  <si>
    <t xml:space="preserve"> 喜跃队</t>
  </si>
  <si>
    <t>严文禧 李建熹</t>
  </si>
  <si>
    <t>黄清溪 谢艳媚</t>
  </si>
  <si>
    <t>华立小学</t>
  </si>
  <si>
    <t>潘焯希 洪梓洋</t>
  </si>
  <si>
    <t>莫庆龙 陈梅</t>
  </si>
  <si>
    <t>飞跃队</t>
  </si>
  <si>
    <t>邝婧蓝 佘梓睿</t>
  </si>
  <si>
    <t>李敏聪</t>
  </si>
  <si>
    <t>宣卿机器人战队3</t>
  </si>
  <si>
    <t>胡瀚文 冯晨镐</t>
  </si>
  <si>
    <t>彭云彩</t>
  </si>
  <si>
    <t>茂名市电白区第四小学2队</t>
  </si>
  <si>
    <t>陈晋宇 戴宸昕</t>
  </si>
  <si>
    <t>周光球 李玉珍</t>
  </si>
  <si>
    <t>潮州市</t>
  </si>
  <si>
    <t>东实雏鹰队</t>
  </si>
  <si>
    <t>郑锦林 陈楷智</t>
  </si>
  <si>
    <r>
      <rPr>
        <sz val="10"/>
        <rFont val="宋体"/>
        <charset val="134"/>
      </rPr>
      <t>苏</t>
    </r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跃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张立斌</t>
    </r>
  </si>
  <si>
    <t>绘画之光组合</t>
  </si>
  <si>
    <r>
      <rPr>
        <sz val="10"/>
        <rFont val="宋体"/>
        <charset val="134"/>
      </rPr>
      <t>李可安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马</t>
    </r>
    <r>
      <rPr>
        <sz val="10"/>
        <rFont val="Arial"/>
        <charset val="134"/>
      </rPr>
      <t xml:space="preserve">     </t>
    </r>
    <r>
      <rPr>
        <sz val="10"/>
        <rFont val="宋体"/>
        <charset val="134"/>
      </rPr>
      <t>锐</t>
    </r>
  </si>
  <si>
    <t>RoboRoses</t>
  </si>
  <si>
    <t>李怡霏 李筱惟</t>
  </si>
  <si>
    <t>刘庆众</t>
  </si>
  <si>
    <t>海狮战队</t>
  </si>
  <si>
    <t>叶曜恺 叶思妤</t>
  </si>
  <si>
    <t>陈莉莉 詹伟达</t>
  </si>
  <si>
    <t>四会市星华学校</t>
  </si>
  <si>
    <t>林华钦 林宇轩</t>
  </si>
  <si>
    <r>
      <rPr>
        <sz val="10"/>
        <rFont val="宋体"/>
        <charset val="134"/>
      </rPr>
      <t>王</t>
    </r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胜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宋银华</t>
    </r>
  </si>
  <si>
    <t>中山市东区雍景园小学机器人绘画一队</t>
  </si>
  <si>
    <t>黄浩宇 蔡宸熹</t>
  </si>
  <si>
    <t>范城玮</t>
  </si>
  <si>
    <t>阳江市</t>
  </si>
  <si>
    <t>阳西县丹江小学</t>
  </si>
  <si>
    <t>邓铭钰 李韵彤</t>
  </si>
  <si>
    <t>叶俊杰 何晓媛</t>
  </si>
  <si>
    <t>河源市森林木2队</t>
  </si>
  <si>
    <r>
      <rPr>
        <sz val="10"/>
        <rFont val="宋体"/>
        <charset val="134"/>
      </rPr>
      <t>罗浩洋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邹浩轩</t>
    </r>
  </si>
  <si>
    <t>张雪敏</t>
  </si>
  <si>
    <t>汕头市龙湖区十一合小学</t>
  </si>
  <si>
    <t>谢思迪 施若柠</t>
  </si>
  <si>
    <t>谢彦彬 谢林平</t>
  </si>
  <si>
    <t>袁雨琪 邓宇辰</t>
  </si>
  <si>
    <t>叶俊杰 叶高成</t>
  </si>
  <si>
    <t>姐弟同心队</t>
  </si>
  <si>
    <t>陈子阳 陈芯倪</t>
  </si>
  <si>
    <t>陈立乾 陈锋云</t>
  </si>
  <si>
    <t>甲辰队</t>
  </si>
  <si>
    <t>姚灿炜 刘伟晞</t>
  </si>
  <si>
    <t>曾伟强 张超锋</t>
  </si>
  <si>
    <t>胜羽队</t>
  </si>
  <si>
    <t>李子谦 廖煜熙</t>
  </si>
  <si>
    <t>李嘉怡 梁嘉红</t>
  </si>
  <si>
    <t>名次</t>
  </si>
  <si>
    <t>睿轩队</t>
  </si>
  <si>
    <t>谢明睿 林皓轩</t>
  </si>
  <si>
    <t>罗建桦 黄嘉慧</t>
  </si>
  <si>
    <t>广东顺德文德学校机器人绘画初中2队</t>
  </si>
  <si>
    <t>陈智强 左晟泽</t>
  </si>
  <si>
    <r>
      <rPr>
        <sz val="10"/>
        <rFont val="宋体"/>
        <charset val="134"/>
      </rPr>
      <t>李萍娟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高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亮</t>
    </r>
  </si>
  <si>
    <t>中山阜沙地表最强</t>
  </si>
  <si>
    <t>杨璐瑗 王韦雄</t>
  </si>
  <si>
    <t>陈科文 陆思敏</t>
  </si>
  <si>
    <t>毅晨队</t>
  </si>
  <si>
    <t>胡嘉毅 赵汝晨</t>
  </si>
  <si>
    <t>无敌冲锋队</t>
  </si>
  <si>
    <t>张缤心 张骞予</t>
  </si>
  <si>
    <t>陈燕珊 陈莉萍</t>
  </si>
  <si>
    <t>广州市黄埔区青少年宫初中队</t>
  </si>
  <si>
    <r>
      <rPr>
        <sz val="10"/>
        <rFont val="宋体"/>
        <charset val="134"/>
      </rPr>
      <t>李董航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邸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熹</t>
    </r>
  </si>
  <si>
    <t>南外初中机器人绘画1队</t>
  </si>
  <si>
    <t>孙振硕 徐子轩</t>
  </si>
  <si>
    <t>龙实一队</t>
  </si>
  <si>
    <t>曾旭锐 郑勋铄</t>
  </si>
  <si>
    <r>
      <rPr>
        <sz val="10"/>
        <rFont val="宋体"/>
        <charset val="134"/>
      </rPr>
      <t>吴晓温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林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旭</t>
    </r>
  </si>
  <si>
    <t>景贤辰锐队</t>
  </si>
  <si>
    <t>陈昱辰 吴洺锐</t>
  </si>
  <si>
    <t>煽风点火队</t>
  </si>
  <si>
    <t>简弋深 练智仁</t>
  </si>
  <si>
    <t>自强队</t>
  </si>
  <si>
    <t>廖希炫 缪雅诗</t>
  </si>
  <si>
    <t>郑志华</t>
  </si>
  <si>
    <t>中山市三角中学</t>
  </si>
  <si>
    <t>钟雨洋 陈嘉杰</t>
  </si>
  <si>
    <t>张尔皇 谢果珍</t>
  </si>
  <si>
    <t>珠海市凤凰中学</t>
  </si>
  <si>
    <t>邵君浩 童安臻</t>
  </si>
  <si>
    <t>赖甲坎 魏军锋</t>
  </si>
  <si>
    <t>化州市良光中学1队</t>
  </si>
  <si>
    <t>李建洲 王兴源</t>
  </si>
  <si>
    <t>唐国岳 欧阳晓</t>
  </si>
  <si>
    <t>南外初中机器人绘画2队</t>
  </si>
  <si>
    <t>黄斯博 徐明信</t>
  </si>
  <si>
    <t>龙实三队</t>
  </si>
  <si>
    <t>黄梓聪 杨辰烯</t>
  </si>
  <si>
    <r>
      <rPr>
        <sz val="10"/>
        <rFont val="宋体"/>
        <charset val="134"/>
      </rPr>
      <t>张晓霓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林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旭</t>
    </r>
  </si>
  <si>
    <t>省直属
（华附）</t>
  </si>
  <si>
    <t>华附初中机器人</t>
  </si>
  <si>
    <r>
      <rPr>
        <sz val="10"/>
        <rFont val="宋体"/>
        <charset val="134"/>
      </rPr>
      <t>傅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杨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柯浅予</t>
    </r>
  </si>
  <si>
    <t>文子健</t>
  </si>
  <si>
    <t>言远无敌队</t>
  </si>
  <si>
    <t>徐恺言 郑致远</t>
  </si>
  <si>
    <r>
      <rPr>
        <sz val="10"/>
        <rFont val="宋体"/>
        <charset val="134"/>
      </rPr>
      <t>蓝茂智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李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锶</t>
    </r>
  </si>
  <si>
    <t>中山远洋队</t>
  </si>
  <si>
    <t>李邦硕 邱浩宸</t>
  </si>
  <si>
    <t>廖建祥 林佳栋</t>
  </si>
  <si>
    <t>总动园三队</t>
  </si>
  <si>
    <t>郭梓安 李雨丹</t>
  </si>
  <si>
    <t>赖海波 罗伟娴</t>
  </si>
  <si>
    <t>阳江市阳西县蒲牌初级中学</t>
  </si>
  <si>
    <t>邓家飞 苏国宇</t>
  </si>
  <si>
    <t>谢克琴</t>
  </si>
  <si>
    <t>奇迹创造营</t>
  </si>
  <si>
    <t>吕明暄 曾子暄</t>
  </si>
  <si>
    <t>王晓颖</t>
  </si>
  <si>
    <t>经中机器人绘画1队</t>
  </si>
  <si>
    <t>钟皓霖 钟雨成</t>
  </si>
  <si>
    <t>吴文怡 梁劲新</t>
  </si>
  <si>
    <t>惠阳机器人工作室队</t>
  </si>
  <si>
    <t>金煜杰 李锦城</t>
  </si>
  <si>
    <t>温莹杰 钟文彪</t>
  </si>
  <si>
    <t>横中机器人队</t>
  </si>
  <si>
    <t>袁梓华 戴俊熙</t>
  </si>
  <si>
    <t>欧阳欢 韩伟涛</t>
  </si>
  <si>
    <t>爱周创客三队</t>
  </si>
  <si>
    <t>潘梓维 邓雪滢</t>
  </si>
  <si>
    <t>邓惠劲 花丹丹</t>
  </si>
  <si>
    <t>海底小纵队</t>
  </si>
  <si>
    <t>林子祺 刘熙晨</t>
  </si>
  <si>
    <t>文薇翔 周苏晖</t>
  </si>
  <si>
    <t>连南民中机器人绘画</t>
  </si>
  <si>
    <r>
      <rPr>
        <sz val="10"/>
        <rFont val="宋体"/>
        <charset val="134"/>
      </rPr>
      <t>房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磊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蒋乐城</t>
    </r>
  </si>
  <si>
    <t>罗红艳 陈贵锋</t>
  </si>
  <si>
    <t>蕉岭乐创</t>
  </si>
  <si>
    <t>罗炜褀 丘铭轩</t>
  </si>
  <si>
    <t>丘烽华 林巧英</t>
  </si>
  <si>
    <t>珠海市紫荆中学桃园校区绘画1队</t>
  </si>
  <si>
    <t>柳剀文 李骐羽</t>
  </si>
  <si>
    <t>田力翔 孙振国</t>
  </si>
  <si>
    <t>爱周创客二队</t>
  </si>
  <si>
    <t>李文滔 黄志辉</t>
  </si>
  <si>
    <t>李华宏 房浩云</t>
  </si>
  <si>
    <t>银翼队</t>
  </si>
  <si>
    <r>
      <rPr>
        <sz val="10"/>
        <rFont val="宋体"/>
        <charset val="134"/>
      </rPr>
      <t>邓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颖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彭婉仪</t>
    </r>
  </si>
  <si>
    <t>丘炳阳 欧志俭</t>
  </si>
  <si>
    <t>德庆县德庆中学龙竞信息科技社团</t>
  </si>
  <si>
    <t>冯之杰 陈烨升</t>
  </si>
  <si>
    <r>
      <rPr>
        <sz val="10"/>
        <rFont val="宋体"/>
        <charset val="134"/>
      </rPr>
      <t>张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淑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梁晓丽</t>
    </r>
  </si>
  <si>
    <t>惠州仲恺三中GX队</t>
  </si>
  <si>
    <t>郭恩福 许念林</t>
  </si>
  <si>
    <t>徐银峰</t>
  </si>
  <si>
    <t>龙实二队</t>
  </si>
  <si>
    <t>刘卓榮 黄奕涵</t>
  </si>
  <si>
    <r>
      <rPr>
        <sz val="10"/>
        <rFont val="宋体"/>
        <charset val="134"/>
      </rPr>
      <t>陈业池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林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旭</t>
    </r>
  </si>
  <si>
    <t>众美2队</t>
  </si>
  <si>
    <t>应秋悦 黄崇琳</t>
  </si>
  <si>
    <t>杨慧敏 周林芳</t>
  </si>
  <si>
    <t>肇庆市四会实验中学机器人绘画初中代表队</t>
  </si>
  <si>
    <t>吴冠霖 刘柏言</t>
  </si>
  <si>
    <t>黄金海 罗先涛</t>
  </si>
  <si>
    <r>
      <rPr>
        <sz val="10"/>
        <rFont val="宋体"/>
        <charset val="134"/>
      </rPr>
      <t>李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潼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李幸和</t>
    </r>
  </si>
  <si>
    <t>魏军锋 赖甲坎</t>
  </si>
  <si>
    <t>绘星者</t>
  </si>
  <si>
    <t>毛语欣 祝振安</t>
  </si>
  <si>
    <t>丘德庭 冯文聪</t>
  </si>
  <si>
    <t>中山民众中学队</t>
  </si>
  <si>
    <t>冼健恒 冯大为</t>
  </si>
  <si>
    <t>林颂豪</t>
  </si>
  <si>
    <t>邓中绘画战队</t>
  </si>
  <si>
    <t>黄宇涛 张子聪</t>
  </si>
  <si>
    <r>
      <rPr>
        <sz val="10"/>
        <rFont val="宋体"/>
        <charset val="134"/>
      </rPr>
      <t>黎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影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章常茂</t>
    </r>
  </si>
  <si>
    <t>珠海市紫荆中学桃园校区绘画2队</t>
  </si>
  <si>
    <t>吴浚霖 王梓涵</t>
  </si>
  <si>
    <t>中山市广东博文学校</t>
  </si>
  <si>
    <t>朱浩永 杜智胜</t>
  </si>
  <si>
    <t>陈嘉朝</t>
  </si>
  <si>
    <t>化州市良光中学2队</t>
  </si>
  <si>
    <t>陈柏甫 马玮浩</t>
  </si>
  <si>
    <t>李京泽 王瑜毅</t>
  </si>
  <si>
    <t>广东顺德文德学校机器人绘画初中1队</t>
  </si>
  <si>
    <r>
      <rPr>
        <sz val="10"/>
        <rFont val="宋体"/>
        <charset val="134"/>
      </rPr>
      <t>李奕博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李子坚</t>
    </r>
  </si>
  <si>
    <t>毛勇敏 李萍娟</t>
  </si>
  <si>
    <t>众美1队</t>
  </si>
  <si>
    <t>张绍宸 何建华</t>
  </si>
  <si>
    <t>阳江市第一中学科创队-泽文智绘</t>
  </si>
  <si>
    <t>李雨泽 苏文甫</t>
  </si>
  <si>
    <t>黄政钧 黎水成</t>
  </si>
  <si>
    <t>梦泽队</t>
  </si>
  <si>
    <t>陈可帝 黄咏儿</t>
  </si>
  <si>
    <t>廖锐光 王建梅</t>
  </si>
  <si>
    <t>机器人重量</t>
  </si>
  <si>
    <t>阳江市第一中学科创队-懿杨顿挫</t>
  </si>
  <si>
    <t>黄子懿 杨   琳</t>
  </si>
  <si>
    <t>黄政钧 刘家华</t>
  </si>
  <si>
    <t>领头羊</t>
  </si>
  <si>
    <t>郑境平 何家志</t>
  </si>
  <si>
    <t>林俏莹 戴  姣</t>
  </si>
  <si>
    <t>零柒贰壹组</t>
  </si>
  <si>
    <t>卢植华 梁学斌</t>
  </si>
  <si>
    <t>邓  英 谭艳婷</t>
  </si>
  <si>
    <t>星辰闪耀</t>
  </si>
  <si>
    <t>何美倩 黎欣婷</t>
  </si>
  <si>
    <t>吴晓莲 王建梅</t>
  </si>
  <si>
    <t>珠海市第二中学</t>
  </si>
  <si>
    <t>张艺珊 陈锦程</t>
  </si>
  <si>
    <t>甘建城 单志文</t>
  </si>
  <si>
    <t>林润哲 张瑞翔</t>
  </si>
  <si>
    <t>甘建城 李庆领</t>
  </si>
  <si>
    <t>赤火队</t>
  </si>
  <si>
    <t>张  烯 梁飞飞</t>
  </si>
  <si>
    <t>王建梅 吴晓莲</t>
  </si>
  <si>
    <t>勤思</t>
  </si>
  <si>
    <t>陈俊宏 黄海斌</t>
  </si>
  <si>
    <t>王会珍 郑建源</t>
  </si>
  <si>
    <t>台山市第一中学</t>
  </si>
  <si>
    <t>李慧琳 曾梓溦</t>
  </si>
  <si>
    <t>林  波 罗梓豪</t>
  </si>
  <si>
    <t>湛江四中机器人绘画二队</t>
  </si>
  <si>
    <t>钟诗韵 黄 慧</t>
  </si>
  <si>
    <t>朱湛红 王小凤</t>
  </si>
  <si>
    <t>惠东中学点晴1队</t>
  </si>
  <si>
    <t>李俊丰 李子卓</t>
  </si>
  <si>
    <t>杨宇翔 李云香</t>
  </si>
  <si>
    <t>中山市古镇高级中学2队</t>
  </si>
  <si>
    <t>黄晓楠 吴芷韵</t>
  </si>
  <si>
    <t>李  森 许文莉</t>
  </si>
  <si>
    <t>湛江四中机器人绘画一队</t>
  </si>
  <si>
    <t>徐宏宇 何德超</t>
  </si>
  <si>
    <t>龙其忠 张  芬</t>
  </si>
  <si>
    <t>揭阳市</t>
  </si>
  <si>
    <t>揭阳第一中学4队</t>
  </si>
  <si>
    <t>田舒涵 王嘉淇</t>
  </si>
  <si>
    <t>肖佳栋</t>
  </si>
  <si>
    <t>东七机器人绘画</t>
  </si>
  <si>
    <t>叶宗宪 叶雨瑄</t>
  </si>
  <si>
    <t>段文斌 于文霞</t>
  </si>
  <si>
    <t>中山中专队</t>
  </si>
  <si>
    <t>刘永伦 钟  晨</t>
  </si>
  <si>
    <t>朱重阳 邓应强</t>
  </si>
  <si>
    <t>揭阳第一中学3队</t>
  </si>
  <si>
    <t>陈佳俊 刘致远</t>
  </si>
  <si>
    <t>东莞六中勤勉慧学</t>
  </si>
  <si>
    <t>吴婧儿 曾庆邦</t>
  </si>
  <si>
    <t>刘惠麟 颜  兰</t>
  </si>
  <si>
    <t>祥俊</t>
  </si>
  <si>
    <t>梁锦祥 陈嘉俊</t>
  </si>
  <si>
    <t>敖春华 梁枝雄</t>
  </si>
  <si>
    <t>中山市古镇高级中学1队</t>
  </si>
  <si>
    <t>吴宛臻 周雅洁</t>
  </si>
  <si>
    <t>卓炜</t>
  </si>
  <si>
    <t>黄泽炜 梁文卓</t>
  </si>
  <si>
    <t>谢月萍 朱莹莹</t>
  </si>
  <si>
    <t>巴别塔队</t>
  </si>
  <si>
    <t>王添豪 关卫星</t>
  </si>
  <si>
    <t>莫元东 张雪辉</t>
  </si>
  <si>
    <t>智潮领航队</t>
  </si>
  <si>
    <t>吴佶泓 郑生辉</t>
  </si>
  <si>
    <t>赵苑妍</t>
  </si>
  <si>
    <t>广东顺德文德学校机器人绘画高中1队</t>
  </si>
  <si>
    <t>何子豪 李志斌</t>
  </si>
  <si>
    <t>毛勇敏 高  亮</t>
  </si>
  <si>
    <t>广东顺德文德学校机器人绘画高中2队</t>
  </si>
  <si>
    <t>李世铭 赖欣泽</t>
  </si>
  <si>
    <t>雪泥鸿爪队</t>
  </si>
  <si>
    <t>朱安妮 黄雪盈</t>
  </si>
  <si>
    <t>黄天宝 郑维权</t>
  </si>
  <si>
    <t>潮智先锋队</t>
  </si>
  <si>
    <t>廖伟杰 陈浩锐</t>
  </si>
  <si>
    <t>李玉玲</t>
  </si>
  <si>
    <t>如诗如画队</t>
  </si>
  <si>
    <t>钟婉如 陈颖诗</t>
  </si>
  <si>
    <t>禤志强 谢煜培</t>
  </si>
  <si>
    <t>华附AI</t>
  </si>
  <si>
    <t>刘晨熙 穆浩宇</t>
  </si>
  <si>
    <t>润浠出征队</t>
  </si>
  <si>
    <t>谢一润 蔡锦浠</t>
  </si>
  <si>
    <t>纪晓东 谢华庆</t>
  </si>
  <si>
    <t>阳江市第一中学科创队-量翊研天下无敌</t>
  </si>
  <si>
    <t>林子量 陈翊泓</t>
  </si>
  <si>
    <t>黄政钧 冼海源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</si>
</sst>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0"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微软雅黑"/>
      <charset val="134"/>
    </font>
    <font>
      <b/>
      <sz val="10"/>
      <name val="Arial"/>
      <charset val="134"/>
    </font>
    <font>
      <b/>
      <sz val="14"/>
      <name val="宋体"/>
      <charset val="134"/>
    </font>
    <font>
      <sz val="20"/>
      <name val="Arial"/>
      <charset val="134"/>
    </font>
    <font>
      <b/>
      <sz val="2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2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zoomScale="70" zoomScaleNormal="70" workbookViewId="0">
      <selection activeCell="B52" sqref="B52"/>
    </sheetView>
  </sheetViews>
  <sheetFormatPr defaultColWidth="9.09523809523809" defaultRowHeight="12.75" outlineLevelCol="2"/>
  <cols>
    <col min="1" max="1" width="13" style="19" customWidth="1"/>
    <col min="2" max="2" width="69.8190476190476" style="26" customWidth="1"/>
    <col min="3" max="3" width="31.5428571428571" style="19" customWidth="1"/>
    <col min="4" max="16384" width="9.09523809523809" style="27"/>
  </cols>
  <sheetData>
    <row r="1" s="25" customFormat="1" ht="44.15" customHeight="1" spans="1:3">
      <c r="A1" s="28" t="s">
        <v>0</v>
      </c>
      <c r="B1" s="31" t="s">
        <v>1</v>
      </c>
      <c r="C1" s="29" t="s">
        <v>2</v>
      </c>
    </row>
    <row r="2" s="25" customFormat="1" ht="44.15" customHeight="1" spans="1:3">
      <c r="A2" s="28" t="s">
        <v>3</v>
      </c>
      <c r="B2" s="29" t="s">
        <v>4</v>
      </c>
      <c r="C2" s="29" t="s">
        <v>5</v>
      </c>
    </row>
    <row r="3" s="25" customFormat="1" ht="44.15" customHeight="1" spans="1:3">
      <c r="A3" s="28" t="s">
        <v>6</v>
      </c>
      <c r="B3" s="29" t="s">
        <v>7</v>
      </c>
      <c r="C3" s="29" t="s">
        <v>8</v>
      </c>
    </row>
    <row r="4" s="25" customFormat="1" ht="44.15" customHeight="1" spans="1:3">
      <c r="A4" s="28" t="s">
        <v>9</v>
      </c>
      <c r="B4" s="29" t="s">
        <v>10</v>
      </c>
      <c r="C4" s="29" t="s">
        <v>11</v>
      </c>
    </row>
    <row r="5" s="25" customFormat="1" ht="44.15" customHeight="1" spans="1:3">
      <c r="A5" s="28" t="s">
        <v>12</v>
      </c>
      <c r="B5" s="29" t="s">
        <v>13</v>
      </c>
      <c r="C5" s="29" t="s">
        <v>14</v>
      </c>
    </row>
    <row r="6" s="25" customFormat="1" ht="44.15" customHeight="1" spans="1:3">
      <c r="A6" s="28" t="s">
        <v>15</v>
      </c>
      <c r="B6" s="29" t="s">
        <v>16</v>
      </c>
      <c r="C6" s="29" t="s">
        <v>17</v>
      </c>
    </row>
    <row r="7" s="25" customFormat="1" ht="44.15" customHeight="1" spans="1:3">
      <c r="A7" s="28" t="s">
        <v>18</v>
      </c>
      <c r="B7" s="29" t="s">
        <v>19</v>
      </c>
      <c r="C7" s="29" t="s">
        <v>20</v>
      </c>
    </row>
    <row r="8" s="25" customFormat="1" ht="44.15" customHeight="1" spans="1:3">
      <c r="A8" s="28" t="s">
        <v>21</v>
      </c>
      <c r="B8" s="29" t="s">
        <v>22</v>
      </c>
      <c r="C8" s="29" t="s">
        <v>23</v>
      </c>
    </row>
    <row r="9" s="25" customFormat="1" ht="44.15" customHeight="1" spans="1:3">
      <c r="A9" s="28" t="s">
        <v>24</v>
      </c>
      <c r="B9" s="29" t="s">
        <v>25</v>
      </c>
      <c r="C9" s="29" t="s">
        <v>26</v>
      </c>
    </row>
    <row r="10" s="25" customFormat="1" ht="44.15" customHeight="1" spans="1:3">
      <c r="A10" s="28" t="s">
        <v>27</v>
      </c>
      <c r="B10" s="29" t="s">
        <v>28</v>
      </c>
      <c r="C10" s="29" t="s">
        <v>29</v>
      </c>
    </row>
    <row r="11" s="25" customFormat="1" ht="44.15" customHeight="1" spans="1:3">
      <c r="A11" s="28" t="s">
        <v>30</v>
      </c>
      <c r="B11" s="29" t="s">
        <v>31</v>
      </c>
      <c r="C11" s="29" t="s">
        <v>32</v>
      </c>
    </row>
    <row r="12" s="25" customFormat="1" ht="44.15" customHeight="1" spans="1:3">
      <c r="A12" s="28" t="s">
        <v>33</v>
      </c>
      <c r="B12" s="29" t="s">
        <v>34</v>
      </c>
      <c r="C12" s="29" t="s">
        <v>35</v>
      </c>
    </row>
    <row r="13" s="25" customFormat="1" ht="44.15" customHeight="1" spans="1:3">
      <c r="A13" s="28" t="s">
        <v>36</v>
      </c>
      <c r="B13" s="29" t="s">
        <v>37</v>
      </c>
      <c r="C13" s="29" t="s">
        <v>38</v>
      </c>
    </row>
    <row r="14" ht="44.15" customHeight="1" spans="1:3">
      <c r="A14" s="28" t="s">
        <v>39</v>
      </c>
      <c r="B14" s="30"/>
      <c r="C14" s="11"/>
    </row>
    <row r="15" ht="44.15" customHeight="1" spans="1:3">
      <c r="A15" s="28" t="s">
        <v>40</v>
      </c>
      <c r="B15" s="30"/>
      <c r="C15" s="11"/>
    </row>
    <row r="16" ht="44.15" customHeight="1" spans="1:3">
      <c r="A16" s="28" t="s">
        <v>41</v>
      </c>
      <c r="B16" s="30"/>
      <c r="C16" s="11"/>
    </row>
    <row r="17" ht="44.15" customHeight="1" spans="1:3">
      <c r="A17" s="28" t="s">
        <v>42</v>
      </c>
      <c r="B17" s="30"/>
      <c r="C17" s="11"/>
    </row>
    <row r="18" ht="44.15" customHeight="1" spans="1:3">
      <c r="A18" s="28" t="s">
        <v>43</v>
      </c>
      <c r="B18" s="30"/>
      <c r="C18" s="11"/>
    </row>
    <row r="19" ht="44.15" customHeight="1" spans="1:3">
      <c r="A19" s="28" t="s">
        <v>44</v>
      </c>
      <c r="B19" s="30"/>
      <c r="C19" s="11"/>
    </row>
    <row r="20" ht="44.15" customHeight="1" spans="1:3">
      <c r="A20" s="28" t="s">
        <v>45</v>
      </c>
      <c r="B20" s="30"/>
      <c r="C20" s="11"/>
    </row>
    <row r="21" ht="44.15" customHeight="1" spans="1:3">
      <c r="A21" s="28" t="s">
        <v>46</v>
      </c>
      <c r="B21" s="30"/>
      <c r="C21" s="11"/>
    </row>
    <row r="22" ht="44.15" customHeight="1" spans="1:3">
      <c r="A22" s="28" t="s">
        <v>47</v>
      </c>
      <c r="B22" s="30"/>
      <c r="C22" s="11"/>
    </row>
    <row r="23" ht="44.15" customHeight="1" spans="1:3">
      <c r="A23" s="28" t="s">
        <v>48</v>
      </c>
      <c r="B23" s="30"/>
      <c r="C23" s="11"/>
    </row>
    <row r="24" ht="44.15" customHeight="1" spans="1:3">
      <c r="A24" s="28" t="s">
        <v>49</v>
      </c>
      <c r="B24" s="30"/>
      <c r="C24" s="11"/>
    </row>
    <row r="25" ht="44.15" customHeight="1" spans="1:3">
      <c r="A25" s="28" t="s">
        <v>50</v>
      </c>
      <c r="B25" s="30"/>
      <c r="C25" s="11"/>
    </row>
    <row r="26" ht="44.15" customHeight="1" spans="1:3">
      <c r="A26" s="28" t="s">
        <v>51</v>
      </c>
      <c r="B26" s="30"/>
      <c r="C26" s="11"/>
    </row>
    <row r="27" ht="44.15" customHeight="1" spans="1:3">
      <c r="A27" s="28" t="s">
        <v>52</v>
      </c>
      <c r="B27" s="30"/>
      <c r="C27" s="11"/>
    </row>
    <row r="28" ht="44.15" customHeight="1" spans="1:3">
      <c r="A28" s="28" t="s">
        <v>53</v>
      </c>
      <c r="B28" s="30"/>
      <c r="C28" s="11"/>
    </row>
    <row r="29" ht="44.15" customHeight="1" spans="1:3">
      <c r="A29" s="28" t="s">
        <v>54</v>
      </c>
      <c r="B29" s="30"/>
      <c r="C29" s="11"/>
    </row>
    <row r="30" ht="44.15" customHeight="1" spans="1:3">
      <c r="A30" s="28" t="s">
        <v>55</v>
      </c>
      <c r="B30" s="30"/>
      <c r="C30" s="11"/>
    </row>
    <row r="31" ht="44.15" customHeight="1" spans="1:3">
      <c r="A31" s="28" t="s">
        <v>56</v>
      </c>
      <c r="B31" s="30"/>
      <c r="C31" s="11"/>
    </row>
    <row r="32" ht="44.15" customHeight="1" spans="1:3">
      <c r="A32" s="28" t="s">
        <v>57</v>
      </c>
      <c r="B32" s="30"/>
      <c r="C32" s="11"/>
    </row>
    <row r="33" ht="44.15" customHeight="1" spans="1:3">
      <c r="A33" s="28" t="s">
        <v>58</v>
      </c>
      <c r="B33" s="30"/>
      <c r="C33" s="11"/>
    </row>
    <row r="34" ht="44.15" customHeight="1" spans="1:3">
      <c r="A34" s="28" t="s">
        <v>59</v>
      </c>
      <c r="B34" s="30"/>
      <c r="C34" s="11"/>
    </row>
    <row r="35" ht="44.15" customHeight="1" spans="1:3">
      <c r="A35" s="28" t="s">
        <v>60</v>
      </c>
      <c r="B35" s="30"/>
      <c r="C35" s="11"/>
    </row>
    <row r="36" ht="44.15" customHeight="1" spans="1:3">
      <c r="A36" s="28" t="s">
        <v>61</v>
      </c>
      <c r="B36" s="30"/>
      <c r="C36" s="11"/>
    </row>
    <row r="37" ht="43.15" customHeight="1" spans="1:3">
      <c r="A37" s="28" t="s">
        <v>62</v>
      </c>
      <c r="B37" s="30"/>
      <c r="C37" s="11"/>
    </row>
    <row r="38" ht="43.15" customHeight="1" spans="1:3">
      <c r="A38" s="28" t="s">
        <v>63</v>
      </c>
      <c r="B38" s="30"/>
      <c r="C38" s="11"/>
    </row>
    <row r="39" ht="43.15" customHeight="1" spans="1:3">
      <c r="A39" s="28" t="s">
        <v>64</v>
      </c>
      <c r="B39" s="30"/>
      <c r="C39" s="11"/>
    </row>
    <row r="40" ht="43.15" customHeight="1" spans="1:3">
      <c r="A40" s="28" t="s">
        <v>65</v>
      </c>
      <c r="B40" s="30"/>
      <c r="C40" s="11"/>
    </row>
    <row r="41" ht="43.15" customHeight="1" spans="1:3">
      <c r="A41" s="28" t="s">
        <v>66</v>
      </c>
      <c r="B41" s="30"/>
      <c r="C41" s="11"/>
    </row>
    <row r="42" ht="43.15" customHeight="1" spans="1:3">
      <c r="A42" s="28" t="s">
        <v>67</v>
      </c>
      <c r="B42" s="30"/>
      <c r="C42" s="11"/>
    </row>
    <row r="43" ht="43.15" customHeight="1" spans="1:3">
      <c r="A43" s="28" t="s">
        <v>68</v>
      </c>
      <c r="B43" s="30"/>
      <c r="C43" s="11"/>
    </row>
    <row r="44" ht="43.15" customHeight="1" spans="1:3">
      <c r="A44" s="28" t="s">
        <v>69</v>
      </c>
      <c r="B44" s="30"/>
      <c r="C44" s="11"/>
    </row>
    <row r="45" ht="43.15" customHeight="1" spans="1:3">
      <c r="A45" s="28" t="s">
        <v>70</v>
      </c>
      <c r="B45" s="30"/>
      <c r="C45" s="11"/>
    </row>
    <row r="46" ht="43.15" customHeight="1" spans="1:3">
      <c r="A46" s="28" t="s">
        <v>71</v>
      </c>
      <c r="B46" s="30"/>
      <c r="C46" s="11"/>
    </row>
  </sheetData>
  <printOptions horizontalCentered="1"/>
  <pageMargins left="0.393700787401575" right="0.393700787401575" top="0.393700787401575" bottom="0.393700787401575" header="0" footer="0.511811023622047"/>
  <pageSetup paperSize="9" scale="12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2"/>
  <sheetViews>
    <sheetView zoomScale="88" zoomScaleNormal="88" workbookViewId="0">
      <selection activeCell="U7" sqref="U7"/>
    </sheetView>
  </sheetViews>
  <sheetFormatPr defaultColWidth="9.09523809523809" defaultRowHeight="12.75"/>
  <cols>
    <col min="1" max="1" width="7.95238095238095" style="19" customWidth="1"/>
    <col min="2" max="2" width="8.54285714285714" style="19" customWidth="1"/>
    <col min="3" max="3" width="36.2761904761905" style="20" customWidth="1"/>
    <col min="4" max="4" width="15.7238095238095" style="20" customWidth="1"/>
    <col min="5" max="5" width="13.7238095238095" style="20" customWidth="1"/>
    <col min="6" max="10" width="9.09523809523809" style="19"/>
    <col min="11" max="11" width="12.5047619047619" style="19" customWidth="1"/>
    <col min="12" max="12" width="9.09523809523809" style="19" customWidth="1"/>
    <col min="13" max="218" width="9.09523809523809" style="19"/>
    <col min="219" max="219" width="17.8190476190476" style="19" customWidth="1"/>
    <col min="220" max="220" width="48" style="19" customWidth="1"/>
    <col min="221" max="221" width="15.7238095238095" style="19" customWidth="1"/>
    <col min="222" max="222" width="13.7238095238095" style="19" customWidth="1"/>
    <col min="223" max="474" width="9.09523809523809" style="19"/>
    <col min="475" max="475" width="17.8190476190476" style="19" customWidth="1"/>
    <col min="476" max="476" width="48" style="19" customWidth="1"/>
    <col min="477" max="477" width="15.7238095238095" style="19" customWidth="1"/>
    <col min="478" max="478" width="13.7238095238095" style="19" customWidth="1"/>
    <col min="479" max="730" width="9.09523809523809" style="19"/>
    <col min="731" max="731" width="17.8190476190476" style="19" customWidth="1"/>
    <col min="732" max="732" width="48" style="19" customWidth="1"/>
    <col min="733" max="733" width="15.7238095238095" style="19" customWidth="1"/>
    <col min="734" max="734" width="13.7238095238095" style="19" customWidth="1"/>
    <col min="735" max="986" width="9.09523809523809" style="19"/>
    <col min="987" max="987" width="17.8190476190476" style="19" customWidth="1"/>
    <col min="988" max="988" width="48" style="19" customWidth="1"/>
    <col min="989" max="989" width="15.7238095238095" style="19" customWidth="1"/>
    <col min="990" max="990" width="13.7238095238095" style="19" customWidth="1"/>
    <col min="991" max="1242" width="9.09523809523809" style="19"/>
    <col min="1243" max="1243" width="17.8190476190476" style="19" customWidth="1"/>
    <col min="1244" max="1244" width="48" style="19" customWidth="1"/>
    <col min="1245" max="1245" width="15.7238095238095" style="19" customWidth="1"/>
    <col min="1246" max="1246" width="13.7238095238095" style="19" customWidth="1"/>
    <col min="1247" max="1498" width="9.09523809523809" style="19"/>
    <col min="1499" max="1499" width="17.8190476190476" style="19" customWidth="1"/>
    <col min="1500" max="1500" width="48" style="19" customWidth="1"/>
    <col min="1501" max="1501" width="15.7238095238095" style="19" customWidth="1"/>
    <col min="1502" max="1502" width="13.7238095238095" style="19" customWidth="1"/>
    <col min="1503" max="1754" width="9.09523809523809" style="19"/>
    <col min="1755" max="1755" width="17.8190476190476" style="19" customWidth="1"/>
    <col min="1756" max="1756" width="48" style="19" customWidth="1"/>
    <col min="1757" max="1757" width="15.7238095238095" style="19" customWidth="1"/>
    <col min="1758" max="1758" width="13.7238095238095" style="19" customWidth="1"/>
    <col min="1759" max="2010" width="9.09523809523809" style="19"/>
    <col min="2011" max="2011" width="17.8190476190476" style="19" customWidth="1"/>
    <col min="2012" max="2012" width="48" style="19" customWidth="1"/>
    <col min="2013" max="2013" width="15.7238095238095" style="19" customWidth="1"/>
    <col min="2014" max="2014" width="13.7238095238095" style="19" customWidth="1"/>
    <col min="2015" max="2266" width="9.09523809523809" style="19"/>
    <col min="2267" max="2267" width="17.8190476190476" style="19" customWidth="1"/>
    <col min="2268" max="2268" width="48" style="19" customWidth="1"/>
    <col min="2269" max="2269" width="15.7238095238095" style="19" customWidth="1"/>
    <col min="2270" max="2270" width="13.7238095238095" style="19" customWidth="1"/>
    <col min="2271" max="2522" width="9.09523809523809" style="19"/>
    <col min="2523" max="2523" width="17.8190476190476" style="19" customWidth="1"/>
    <col min="2524" max="2524" width="48" style="19" customWidth="1"/>
    <col min="2525" max="2525" width="15.7238095238095" style="19" customWidth="1"/>
    <col min="2526" max="2526" width="13.7238095238095" style="19" customWidth="1"/>
    <col min="2527" max="2778" width="9.09523809523809" style="19"/>
    <col min="2779" max="2779" width="17.8190476190476" style="19" customWidth="1"/>
    <col min="2780" max="2780" width="48" style="19" customWidth="1"/>
    <col min="2781" max="2781" width="15.7238095238095" style="19" customWidth="1"/>
    <col min="2782" max="2782" width="13.7238095238095" style="19" customWidth="1"/>
    <col min="2783" max="3034" width="9.09523809523809" style="19"/>
    <col min="3035" max="3035" width="17.8190476190476" style="19" customWidth="1"/>
    <col min="3036" max="3036" width="48" style="19" customWidth="1"/>
    <col min="3037" max="3037" width="15.7238095238095" style="19" customWidth="1"/>
    <col min="3038" max="3038" width="13.7238095238095" style="19" customWidth="1"/>
    <col min="3039" max="3290" width="9.09523809523809" style="19"/>
    <col min="3291" max="3291" width="17.8190476190476" style="19" customWidth="1"/>
    <col min="3292" max="3292" width="48" style="19" customWidth="1"/>
    <col min="3293" max="3293" width="15.7238095238095" style="19" customWidth="1"/>
    <col min="3294" max="3294" width="13.7238095238095" style="19" customWidth="1"/>
    <col min="3295" max="3546" width="9.09523809523809" style="19"/>
    <col min="3547" max="3547" width="17.8190476190476" style="19" customWidth="1"/>
    <col min="3548" max="3548" width="48" style="19" customWidth="1"/>
    <col min="3549" max="3549" width="15.7238095238095" style="19" customWidth="1"/>
    <col min="3550" max="3550" width="13.7238095238095" style="19" customWidth="1"/>
    <col min="3551" max="3802" width="9.09523809523809" style="19"/>
    <col min="3803" max="3803" width="17.8190476190476" style="19" customWidth="1"/>
    <col min="3804" max="3804" width="48" style="19" customWidth="1"/>
    <col min="3805" max="3805" width="15.7238095238095" style="19" customWidth="1"/>
    <col min="3806" max="3806" width="13.7238095238095" style="19" customWidth="1"/>
    <col min="3807" max="4058" width="9.09523809523809" style="19"/>
    <col min="4059" max="4059" width="17.8190476190476" style="19" customWidth="1"/>
    <col min="4060" max="4060" width="48" style="19" customWidth="1"/>
    <col min="4061" max="4061" width="15.7238095238095" style="19" customWidth="1"/>
    <col min="4062" max="4062" width="13.7238095238095" style="19" customWidth="1"/>
    <col min="4063" max="4314" width="9.09523809523809" style="19"/>
    <col min="4315" max="4315" width="17.8190476190476" style="19" customWidth="1"/>
    <col min="4316" max="4316" width="48" style="19" customWidth="1"/>
    <col min="4317" max="4317" width="15.7238095238095" style="19" customWidth="1"/>
    <col min="4318" max="4318" width="13.7238095238095" style="19" customWidth="1"/>
    <col min="4319" max="4570" width="9.09523809523809" style="19"/>
    <col min="4571" max="4571" width="17.8190476190476" style="19" customWidth="1"/>
    <col min="4572" max="4572" width="48" style="19" customWidth="1"/>
    <col min="4573" max="4573" width="15.7238095238095" style="19" customWidth="1"/>
    <col min="4574" max="4574" width="13.7238095238095" style="19" customWidth="1"/>
    <col min="4575" max="4826" width="9.09523809523809" style="19"/>
    <col min="4827" max="4827" width="17.8190476190476" style="19" customWidth="1"/>
    <col min="4828" max="4828" width="48" style="19" customWidth="1"/>
    <col min="4829" max="4829" width="15.7238095238095" style="19" customWidth="1"/>
    <col min="4830" max="4830" width="13.7238095238095" style="19" customWidth="1"/>
    <col min="4831" max="5082" width="9.09523809523809" style="19"/>
    <col min="5083" max="5083" width="17.8190476190476" style="19" customWidth="1"/>
    <col min="5084" max="5084" width="48" style="19" customWidth="1"/>
    <col min="5085" max="5085" width="15.7238095238095" style="19" customWidth="1"/>
    <col min="5086" max="5086" width="13.7238095238095" style="19" customWidth="1"/>
    <col min="5087" max="5338" width="9.09523809523809" style="19"/>
    <col min="5339" max="5339" width="17.8190476190476" style="19" customWidth="1"/>
    <col min="5340" max="5340" width="48" style="19" customWidth="1"/>
    <col min="5341" max="5341" width="15.7238095238095" style="19" customWidth="1"/>
    <col min="5342" max="5342" width="13.7238095238095" style="19" customWidth="1"/>
    <col min="5343" max="5594" width="9.09523809523809" style="19"/>
    <col min="5595" max="5595" width="17.8190476190476" style="19" customWidth="1"/>
    <col min="5596" max="5596" width="48" style="19" customWidth="1"/>
    <col min="5597" max="5597" width="15.7238095238095" style="19" customWidth="1"/>
    <col min="5598" max="5598" width="13.7238095238095" style="19" customWidth="1"/>
    <col min="5599" max="5850" width="9.09523809523809" style="19"/>
    <col min="5851" max="5851" width="17.8190476190476" style="19" customWidth="1"/>
    <col min="5852" max="5852" width="48" style="19" customWidth="1"/>
    <col min="5853" max="5853" width="15.7238095238095" style="19" customWidth="1"/>
    <col min="5854" max="5854" width="13.7238095238095" style="19" customWidth="1"/>
    <col min="5855" max="6106" width="9.09523809523809" style="19"/>
    <col min="6107" max="6107" width="17.8190476190476" style="19" customWidth="1"/>
    <col min="6108" max="6108" width="48" style="19" customWidth="1"/>
    <col min="6109" max="6109" width="15.7238095238095" style="19" customWidth="1"/>
    <col min="6110" max="6110" width="13.7238095238095" style="19" customWidth="1"/>
    <col min="6111" max="6362" width="9.09523809523809" style="19"/>
    <col min="6363" max="6363" width="17.8190476190476" style="19" customWidth="1"/>
    <col min="6364" max="6364" width="48" style="19" customWidth="1"/>
    <col min="6365" max="6365" width="15.7238095238095" style="19" customWidth="1"/>
    <col min="6366" max="6366" width="13.7238095238095" style="19" customWidth="1"/>
    <col min="6367" max="6618" width="9.09523809523809" style="19"/>
    <col min="6619" max="6619" width="17.8190476190476" style="19" customWidth="1"/>
    <col min="6620" max="6620" width="48" style="19" customWidth="1"/>
    <col min="6621" max="6621" width="15.7238095238095" style="19" customWidth="1"/>
    <col min="6622" max="6622" width="13.7238095238095" style="19" customWidth="1"/>
    <col min="6623" max="6874" width="9.09523809523809" style="19"/>
    <col min="6875" max="6875" width="17.8190476190476" style="19" customWidth="1"/>
    <col min="6876" max="6876" width="48" style="19" customWidth="1"/>
    <col min="6877" max="6877" width="15.7238095238095" style="19" customWidth="1"/>
    <col min="6878" max="6878" width="13.7238095238095" style="19" customWidth="1"/>
    <col min="6879" max="7130" width="9.09523809523809" style="19"/>
    <col min="7131" max="7131" width="17.8190476190476" style="19" customWidth="1"/>
    <col min="7132" max="7132" width="48" style="19" customWidth="1"/>
    <col min="7133" max="7133" width="15.7238095238095" style="19" customWidth="1"/>
    <col min="7134" max="7134" width="13.7238095238095" style="19" customWidth="1"/>
    <col min="7135" max="7386" width="9.09523809523809" style="19"/>
    <col min="7387" max="7387" width="17.8190476190476" style="19" customWidth="1"/>
    <col min="7388" max="7388" width="48" style="19" customWidth="1"/>
    <col min="7389" max="7389" width="15.7238095238095" style="19" customWidth="1"/>
    <col min="7390" max="7390" width="13.7238095238095" style="19" customWidth="1"/>
    <col min="7391" max="7642" width="9.09523809523809" style="19"/>
    <col min="7643" max="7643" width="17.8190476190476" style="19" customWidth="1"/>
    <col min="7644" max="7644" width="48" style="19" customWidth="1"/>
    <col min="7645" max="7645" width="15.7238095238095" style="19" customWidth="1"/>
    <col min="7646" max="7646" width="13.7238095238095" style="19" customWidth="1"/>
    <col min="7647" max="7898" width="9.09523809523809" style="19"/>
    <col min="7899" max="7899" width="17.8190476190476" style="19" customWidth="1"/>
    <col min="7900" max="7900" width="48" style="19" customWidth="1"/>
    <col min="7901" max="7901" width="15.7238095238095" style="19" customWidth="1"/>
    <col min="7902" max="7902" width="13.7238095238095" style="19" customWidth="1"/>
    <col min="7903" max="8154" width="9.09523809523809" style="19"/>
    <col min="8155" max="8155" width="17.8190476190476" style="19" customWidth="1"/>
    <col min="8156" max="8156" width="48" style="19" customWidth="1"/>
    <col min="8157" max="8157" width="15.7238095238095" style="19" customWidth="1"/>
    <col min="8158" max="8158" width="13.7238095238095" style="19" customWidth="1"/>
    <col min="8159" max="8410" width="9.09523809523809" style="19"/>
    <col min="8411" max="8411" width="17.8190476190476" style="19" customWidth="1"/>
    <col min="8412" max="8412" width="48" style="19" customWidth="1"/>
    <col min="8413" max="8413" width="15.7238095238095" style="19" customWidth="1"/>
    <col min="8414" max="8414" width="13.7238095238095" style="19" customWidth="1"/>
    <col min="8415" max="8666" width="9.09523809523809" style="19"/>
    <col min="8667" max="8667" width="17.8190476190476" style="19" customWidth="1"/>
    <col min="8668" max="8668" width="48" style="19" customWidth="1"/>
    <col min="8669" max="8669" width="15.7238095238095" style="19" customWidth="1"/>
    <col min="8670" max="8670" width="13.7238095238095" style="19" customWidth="1"/>
    <col min="8671" max="8922" width="9.09523809523809" style="19"/>
    <col min="8923" max="8923" width="17.8190476190476" style="19" customWidth="1"/>
    <col min="8924" max="8924" width="48" style="19" customWidth="1"/>
    <col min="8925" max="8925" width="15.7238095238095" style="19" customWidth="1"/>
    <col min="8926" max="8926" width="13.7238095238095" style="19" customWidth="1"/>
    <col min="8927" max="9178" width="9.09523809523809" style="19"/>
    <col min="9179" max="9179" width="17.8190476190476" style="19" customWidth="1"/>
    <col min="9180" max="9180" width="48" style="19" customWidth="1"/>
    <col min="9181" max="9181" width="15.7238095238095" style="19" customWidth="1"/>
    <col min="9182" max="9182" width="13.7238095238095" style="19" customWidth="1"/>
    <col min="9183" max="9434" width="9.09523809523809" style="19"/>
    <col min="9435" max="9435" width="17.8190476190476" style="19" customWidth="1"/>
    <col min="9436" max="9436" width="48" style="19" customWidth="1"/>
    <col min="9437" max="9437" width="15.7238095238095" style="19" customWidth="1"/>
    <col min="9438" max="9438" width="13.7238095238095" style="19" customWidth="1"/>
    <col min="9439" max="9690" width="9.09523809523809" style="19"/>
    <col min="9691" max="9691" width="17.8190476190476" style="19" customWidth="1"/>
    <col min="9692" max="9692" width="48" style="19" customWidth="1"/>
    <col min="9693" max="9693" width="15.7238095238095" style="19" customWidth="1"/>
    <col min="9694" max="9694" width="13.7238095238095" style="19" customWidth="1"/>
    <col min="9695" max="9946" width="9.09523809523809" style="19"/>
    <col min="9947" max="9947" width="17.8190476190476" style="19" customWidth="1"/>
    <col min="9948" max="9948" width="48" style="19" customWidth="1"/>
    <col min="9949" max="9949" width="15.7238095238095" style="19" customWidth="1"/>
    <col min="9950" max="9950" width="13.7238095238095" style="19" customWidth="1"/>
    <col min="9951" max="10202" width="9.09523809523809" style="19"/>
    <col min="10203" max="10203" width="17.8190476190476" style="19" customWidth="1"/>
    <col min="10204" max="10204" width="48" style="19" customWidth="1"/>
    <col min="10205" max="10205" width="15.7238095238095" style="19" customWidth="1"/>
    <col min="10206" max="10206" width="13.7238095238095" style="19" customWidth="1"/>
    <col min="10207" max="10458" width="9.09523809523809" style="19"/>
    <col min="10459" max="10459" width="17.8190476190476" style="19" customWidth="1"/>
    <col min="10460" max="10460" width="48" style="19" customWidth="1"/>
    <col min="10461" max="10461" width="15.7238095238095" style="19" customWidth="1"/>
    <col min="10462" max="10462" width="13.7238095238095" style="19" customWidth="1"/>
    <col min="10463" max="10714" width="9.09523809523809" style="19"/>
    <col min="10715" max="10715" width="17.8190476190476" style="19" customWidth="1"/>
    <col min="10716" max="10716" width="48" style="19" customWidth="1"/>
    <col min="10717" max="10717" width="15.7238095238095" style="19" customWidth="1"/>
    <col min="10718" max="10718" width="13.7238095238095" style="19" customWidth="1"/>
    <col min="10719" max="10970" width="9.09523809523809" style="19"/>
    <col min="10971" max="10971" width="17.8190476190476" style="19" customWidth="1"/>
    <col min="10972" max="10972" width="48" style="19" customWidth="1"/>
    <col min="10973" max="10973" width="15.7238095238095" style="19" customWidth="1"/>
    <col min="10974" max="10974" width="13.7238095238095" style="19" customWidth="1"/>
    <col min="10975" max="11226" width="9.09523809523809" style="19"/>
    <col min="11227" max="11227" width="17.8190476190476" style="19" customWidth="1"/>
    <col min="11228" max="11228" width="48" style="19" customWidth="1"/>
    <col min="11229" max="11229" width="15.7238095238095" style="19" customWidth="1"/>
    <col min="11230" max="11230" width="13.7238095238095" style="19" customWidth="1"/>
    <col min="11231" max="11482" width="9.09523809523809" style="19"/>
    <col min="11483" max="11483" width="17.8190476190476" style="19" customWidth="1"/>
    <col min="11484" max="11484" width="48" style="19" customWidth="1"/>
    <col min="11485" max="11485" width="15.7238095238095" style="19" customWidth="1"/>
    <col min="11486" max="11486" width="13.7238095238095" style="19" customWidth="1"/>
    <col min="11487" max="11738" width="9.09523809523809" style="19"/>
    <col min="11739" max="11739" width="17.8190476190476" style="19" customWidth="1"/>
    <col min="11740" max="11740" width="48" style="19" customWidth="1"/>
    <col min="11741" max="11741" width="15.7238095238095" style="19" customWidth="1"/>
    <col min="11742" max="11742" width="13.7238095238095" style="19" customWidth="1"/>
    <col min="11743" max="11994" width="9.09523809523809" style="19"/>
    <col min="11995" max="11995" width="17.8190476190476" style="19" customWidth="1"/>
    <col min="11996" max="11996" width="48" style="19" customWidth="1"/>
    <col min="11997" max="11997" width="15.7238095238095" style="19" customWidth="1"/>
    <col min="11998" max="11998" width="13.7238095238095" style="19" customWidth="1"/>
    <col min="11999" max="12250" width="9.09523809523809" style="19"/>
    <col min="12251" max="12251" width="17.8190476190476" style="19" customWidth="1"/>
    <col min="12252" max="12252" width="48" style="19" customWidth="1"/>
    <col min="12253" max="12253" width="15.7238095238095" style="19" customWidth="1"/>
    <col min="12254" max="12254" width="13.7238095238095" style="19" customWidth="1"/>
    <col min="12255" max="12506" width="9.09523809523809" style="19"/>
    <col min="12507" max="12507" width="17.8190476190476" style="19" customWidth="1"/>
    <col min="12508" max="12508" width="48" style="19" customWidth="1"/>
    <col min="12509" max="12509" width="15.7238095238095" style="19" customWidth="1"/>
    <col min="12510" max="12510" width="13.7238095238095" style="19" customWidth="1"/>
    <col min="12511" max="12762" width="9.09523809523809" style="19"/>
    <col min="12763" max="12763" width="17.8190476190476" style="19" customWidth="1"/>
    <col min="12764" max="12764" width="48" style="19" customWidth="1"/>
    <col min="12765" max="12765" width="15.7238095238095" style="19" customWidth="1"/>
    <col min="12766" max="12766" width="13.7238095238095" style="19" customWidth="1"/>
    <col min="12767" max="13018" width="9.09523809523809" style="19"/>
    <col min="13019" max="13019" width="17.8190476190476" style="19" customWidth="1"/>
    <col min="13020" max="13020" width="48" style="19" customWidth="1"/>
    <col min="13021" max="13021" width="15.7238095238095" style="19" customWidth="1"/>
    <col min="13022" max="13022" width="13.7238095238095" style="19" customWidth="1"/>
    <col min="13023" max="13274" width="9.09523809523809" style="19"/>
    <col min="13275" max="13275" width="17.8190476190476" style="19" customWidth="1"/>
    <col min="13276" max="13276" width="48" style="19" customWidth="1"/>
    <col min="13277" max="13277" width="15.7238095238095" style="19" customWidth="1"/>
    <col min="13278" max="13278" width="13.7238095238095" style="19" customWidth="1"/>
    <col min="13279" max="13530" width="9.09523809523809" style="19"/>
    <col min="13531" max="13531" width="17.8190476190476" style="19" customWidth="1"/>
    <col min="13532" max="13532" width="48" style="19" customWidth="1"/>
    <col min="13533" max="13533" width="15.7238095238095" style="19" customWidth="1"/>
    <col min="13534" max="13534" width="13.7238095238095" style="19" customWidth="1"/>
    <col min="13535" max="13786" width="9.09523809523809" style="19"/>
    <col min="13787" max="13787" width="17.8190476190476" style="19" customWidth="1"/>
    <col min="13788" max="13788" width="48" style="19" customWidth="1"/>
    <col min="13789" max="13789" width="15.7238095238095" style="19" customWidth="1"/>
    <col min="13790" max="13790" width="13.7238095238095" style="19" customWidth="1"/>
    <col min="13791" max="14042" width="9.09523809523809" style="19"/>
    <col min="14043" max="14043" width="17.8190476190476" style="19" customWidth="1"/>
    <col min="14044" max="14044" width="48" style="19" customWidth="1"/>
    <col min="14045" max="14045" width="15.7238095238095" style="19" customWidth="1"/>
    <col min="14046" max="14046" width="13.7238095238095" style="19" customWidth="1"/>
    <col min="14047" max="14298" width="9.09523809523809" style="19"/>
    <col min="14299" max="14299" width="17.8190476190476" style="19" customWidth="1"/>
    <col min="14300" max="14300" width="48" style="19" customWidth="1"/>
    <col min="14301" max="14301" width="15.7238095238095" style="19" customWidth="1"/>
    <col min="14302" max="14302" width="13.7238095238095" style="19" customWidth="1"/>
    <col min="14303" max="14554" width="9.09523809523809" style="19"/>
    <col min="14555" max="14555" width="17.8190476190476" style="19" customWidth="1"/>
    <col min="14556" max="14556" width="48" style="19" customWidth="1"/>
    <col min="14557" max="14557" width="15.7238095238095" style="19" customWidth="1"/>
    <col min="14558" max="14558" width="13.7238095238095" style="19" customWidth="1"/>
    <col min="14559" max="14810" width="9.09523809523809" style="19"/>
    <col min="14811" max="14811" width="17.8190476190476" style="19" customWidth="1"/>
    <col min="14812" max="14812" width="48" style="19" customWidth="1"/>
    <col min="14813" max="14813" width="15.7238095238095" style="19" customWidth="1"/>
    <col min="14814" max="14814" width="13.7238095238095" style="19" customWidth="1"/>
    <col min="14815" max="15066" width="9.09523809523809" style="19"/>
    <col min="15067" max="15067" width="17.8190476190476" style="19" customWidth="1"/>
    <col min="15068" max="15068" width="48" style="19" customWidth="1"/>
    <col min="15069" max="15069" width="15.7238095238095" style="19" customWidth="1"/>
    <col min="15070" max="15070" width="13.7238095238095" style="19" customWidth="1"/>
    <col min="15071" max="15322" width="9.09523809523809" style="19"/>
    <col min="15323" max="15323" width="17.8190476190476" style="19" customWidth="1"/>
    <col min="15324" max="15324" width="48" style="19" customWidth="1"/>
    <col min="15325" max="15325" width="15.7238095238095" style="19" customWidth="1"/>
    <col min="15326" max="15326" width="13.7238095238095" style="19" customWidth="1"/>
    <col min="15327" max="15578" width="9.09523809523809" style="19"/>
    <col min="15579" max="15579" width="17.8190476190476" style="19" customWidth="1"/>
    <col min="15580" max="15580" width="48" style="19" customWidth="1"/>
    <col min="15581" max="15581" width="15.7238095238095" style="19" customWidth="1"/>
    <col min="15582" max="15582" width="13.7238095238095" style="19" customWidth="1"/>
    <col min="15583" max="15834" width="9.09523809523809" style="19"/>
    <col min="15835" max="15835" width="17.8190476190476" style="19" customWidth="1"/>
    <col min="15836" max="15836" width="48" style="19" customWidth="1"/>
    <col min="15837" max="15837" width="15.7238095238095" style="19" customWidth="1"/>
    <col min="15838" max="15838" width="13.7238095238095" style="19" customWidth="1"/>
    <col min="15839" max="16090" width="9.09523809523809" style="19"/>
    <col min="16091" max="16091" width="17.8190476190476" style="19" customWidth="1"/>
    <col min="16092" max="16092" width="48" style="19" customWidth="1"/>
    <col min="16093" max="16093" width="15.7238095238095" style="19" customWidth="1"/>
    <col min="16094" max="16094" width="13.7238095238095" style="19" customWidth="1"/>
    <col min="16095" max="16384" width="9.09523809523809" style="19"/>
  </cols>
  <sheetData>
    <row r="1" ht="39" customHeight="1" spans="1:12">
      <c r="A1" s="2" t="s">
        <v>72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</row>
    <row r="2" s="18" customFormat="1" ht="35" customHeight="1" spans="1:12">
      <c r="A2" s="4" t="s">
        <v>73</v>
      </c>
      <c r="B2" s="5" t="s">
        <v>74</v>
      </c>
      <c r="C2" s="5" t="s">
        <v>75</v>
      </c>
      <c r="D2" s="21" t="s">
        <v>76</v>
      </c>
      <c r="E2" s="21" t="s">
        <v>77</v>
      </c>
      <c r="F2" s="4" t="s">
        <v>78</v>
      </c>
      <c r="G2" s="4" t="s">
        <v>79</v>
      </c>
      <c r="H2" s="4" t="s">
        <v>80</v>
      </c>
      <c r="I2" s="4" t="s">
        <v>81</v>
      </c>
      <c r="J2" s="5" t="s">
        <v>82</v>
      </c>
      <c r="K2" s="5" t="s">
        <v>83</v>
      </c>
      <c r="L2" s="5" t="s">
        <v>84</v>
      </c>
    </row>
    <row r="3" ht="35" customHeight="1" spans="1:12">
      <c r="A3" s="11">
        <v>1</v>
      </c>
      <c r="B3" s="11" t="s">
        <v>85</v>
      </c>
      <c r="C3" s="7" t="s">
        <v>86</v>
      </c>
      <c r="D3" s="11" t="s">
        <v>87</v>
      </c>
      <c r="E3" s="12" t="s">
        <v>88</v>
      </c>
      <c r="F3" s="11">
        <v>250</v>
      </c>
      <c r="G3" s="11">
        <v>1.2</v>
      </c>
      <c r="H3" s="11">
        <v>1</v>
      </c>
      <c r="I3" s="11">
        <f>5*60+50.9</f>
        <v>350.9</v>
      </c>
      <c r="J3" s="11">
        <v>0.9</v>
      </c>
      <c r="K3" s="11">
        <f t="shared" ref="K3:K61" si="0">F3*G3*H3</f>
        <v>300</v>
      </c>
      <c r="L3" s="16" t="s">
        <v>89</v>
      </c>
    </row>
    <row r="4" ht="35" customHeight="1" spans="1:12">
      <c r="A4" s="11">
        <v>2</v>
      </c>
      <c r="B4" s="11" t="s">
        <v>85</v>
      </c>
      <c r="C4" s="7" t="s">
        <v>90</v>
      </c>
      <c r="D4" s="11" t="s">
        <v>91</v>
      </c>
      <c r="E4" s="12" t="s">
        <v>92</v>
      </c>
      <c r="F4" s="11">
        <v>240</v>
      </c>
      <c r="G4" s="10">
        <v>1.2</v>
      </c>
      <c r="H4" s="11">
        <v>1</v>
      </c>
      <c r="I4" s="11">
        <f>5*60+12</f>
        <v>312</v>
      </c>
      <c r="J4" s="11">
        <v>0.9</v>
      </c>
      <c r="K4" s="11">
        <f t="shared" si="0"/>
        <v>288</v>
      </c>
      <c r="L4" s="16" t="s">
        <v>89</v>
      </c>
    </row>
    <row r="5" ht="35" customHeight="1" spans="1:12">
      <c r="A5" s="11">
        <v>3</v>
      </c>
      <c r="B5" s="11" t="s">
        <v>93</v>
      </c>
      <c r="C5" s="7" t="s">
        <v>94</v>
      </c>
      <c r="D5" s="11" t="s">
        <v>95</v>
      </c>
      <c r="E5" s="12" t="s">
        <v>96</v>
      </c>
      <c r="F5" s="11">
        <v>210</v>
      </c>
      <c r="G5" s="11">
        <v>1.2</v>
      </c>
      <c r="H5" s="11">
        <v>1</v>
      </c>
      <c r="I5" s="11">
        <f>4*60+44.5</f>
        <v>284.5</v>
      </c>
      <c r="J5" s="11">
        <v>0.8</v>
      </c>
      <c r="K5" s="11">
        <f t="shared" si="0"/>
        <v>252</v>
      </c>
      <c r="L5" s="16" t="s">
        <v>89</v>
      </c>
    </row>
    <row r="6" ht="35" customHeight="1" spans="1:12">
      <c r="A6" s="11">
        <v>4</v>
      </c>
      <c r="B6" s="11" t="s">
        <v>97</v>
      </c>
      <c r="C6" s="7" t="s">
        <v>98</v>
      </c>
      <c r="D6" s="11" t="s">
        <v>99</v>
      </c>
      <c r="E6" s="12" t="s">
        <v>100</v>
      </c>
      <c r="F6" s="11">
        <v>220</v>
      </c>
      <c r="G6" s="11">
        <v>1.1</v>
      </c>
      <c r="H6" s="11">
        <v>1</v>
      </c>
      <c r="I6" s="11">
        <f>8*60</f>
        <v>480</v>
      </c>
      <c r="J6" s="11">
        <v>0.8</v>
      </c>
      <c r="K6" s="11">
        <f t="shared" si="0"/>
        <v>242</v>
      </c>
      <c r="L6" s="16" t="s">
        <v>89</v>
      </c>
    </row>
    <row r="7" ht="35" customHeight="1" spans="1:12">
      <c r="A7" s="11">
        <v>5</v>
      </c>
      <c r="B7" s="11" t="s">
        <v>101</v>
      </c>
      <c r="C7" s="7" t="s">
        <v>102</v>
      </c>
      <c r="D7" s="11" t="s">
        <v>103</v>
      </c>
      <c r="E7" s="12" t="s">
        <v>104</v>
      </c>
      <c r="F7" s="11">
        <v>195</v>
      </c>
      <c r="G7" s="11">
        <v>1.2</v>
      </c>
      <c r="H7" s="11">
        <v>1</v>
      </c>
      <c r="I7" s="11">
        <f>7*60+17.75</f>
        <v>437.75</v>
      </c>
      <c r="J7" s="11">
        <v>0.8</v>
      </c>
      <c r="K7" s="11">
        <f t="shared" si="0"/>
        <v>234</v>
      </c>
      <c r="L7" s="16" t="s">
        <v>89</v>
      </c>
    </row>
    <row r="8" ht="35" customHeight="1" spans="1:13">
      <c r="A8" s="11">
        <v>6</v>
      </c>
      <c r="B8" s="11" t="s">
        <v>105</v>
      </c>
      <c r="C8" s="7" t="s">
        <v>106</v>
      </c>
      <c r="D8" s="11" t="s">
        <v>107</v>
      </c>
      <c r="E8" s="7" t="s">
        <v>108</v>
      </c>
      <c r="F8" s="11">
        <v>180</v>
      </c>
      <c r="G8" s="11">
        <v>1.2</v>
      </c>
      <c r="H8" s="11">
        <v>1</v>
      </c>
      <c r="I8" s="11">
        <f>5*60+52</f>
        <v>352</v>
      </c>
      <c r="J8" s="11">
        <v>1.1</v>
      </c>
      <c r="K8" s="11">
        <f t="shared" si="0"/>
        <v>216</v>
      </c>
      <c r="L8" s="16" t="s">
        <v>89</v>
      </c>
      <c r="M8" s="23"/>
    </row>
    <row r="9" ht="35" customHeight="1" spans="1:12">
      <c r="A9" s="11">
        <v>7</v>
      </c>
      <c r="B9" s="11" t="s">
        <v>109</v>
      </c>
      <c r="C9" s="7" t="s">
        <v>110</v>
      </c>
      <c r="D9" s="11" t="s">
        <v>111</v>
      </c>
      <c r="E9" s="12" t="s">
        <v>112</v>
      </c>
      <c r="F9" s="11">
        <v>175</v>
      </c>
      <c r="G9" s="11">
        <v>1.2</v>
      </c>
      <c r="H9" s="11">
        <v>1</v>
      </c>
      <c r="I9" s="11">
        <f>8*60</f>
        <v>480</v>
      </c>
      <c r="J9" s="11">
        <v>0.8</v>
      </c>
      <c r="K9" s="11">
        <f t="shared" si="0"/>
        <v>210</v>
      </c>
      <c r="L9" s="16" t="s">
        <v>89</v>
      </c>
    </row>
    <row r="10" ht="35" customHeight="1" spans="1:12">
      <c r="A10" s="11">
        <v>8</v>
      </c>
      <c r="B10" s="11" t="s">
        <v>113</v>
      </c>
      <c r="C10" s="7" t="s">
        <v>114</v>
      </c>
      <c r="D10" s="11" t="s">
        <v>115</v>
      </c>
      <c r="E10" s="12" t="s">
        <v>116</v>
      </c>
      <c r="F10" s="11">
        <v>180</v>
      </c>
      <c r="G10" s="11">
        <v>1.1</v>
      </c>
      <c r="H10" s="11">
        <v>1</v>
      </c>
      <c r="I10" s="11">
        <f>5*60+27.39</f>
        <v>327.39</v>
      </c>
      <c r="J10" s="11">
        <v>0.8</v>
      </c>
      <c r="K10" s="11">
        <f t="shared" si="0"/>
        <v>198</v>
      </c>
      <c r="L10" s="16" t="s">
        <v>89</v>
      </c>
    </row>
    <row r="11" ht="35" customHeight="1" spans="1:12">
      <c r="A11" s="11">
        <v>9</v>
      </c>
      <c r="B11" s="11" t="s">
        <v>117</v>
      </c>
      <c r="C11" s="7" t="s">
        <v>118</v>
      </c>
      <c r="D11" s="11" t="s">
        <v>119</v>
      </c>
      <c r="E11" s="12" t="s">
        <v>120</v>
      </c>
      <c r="F11" s="11">
        <v>180</v>
      </c>
      <c r="G11" s="11">
        <v>1.1</v>
      </c>
      <c r="H11" s="11">
        <v>1</v>
      </c>
      <c r="I11" s="11">
        <f>6*60+28.43</f>
        <v>388.43</v>
      </c>
      <c r="J11" s="11">
        <v>0.8</v>
      </c>
      <c r="K11" s="11">
        <f t="shared" si="0"/>
        <v>198</v>
      </c>
      <c r="L11" s="16" t="s">
        <v>89</v>
      </c>
    </row>
    <row r="12" ht="35" customHeight="1" spans="1:12">
      <c r="A12" s="11">
        <v>10</v>
      </c>
      <c r="B12" s="11" t="s">
        <v>113</v>
      </c>
      <c r="C12" s="7" t="s">
        <v>121</v>
      </c>
      <c r="D12" s="11" t="s">
        <v>122</v>
      </c>
      <c r="E12" s="12" t="s">
        <v>123</v>
      </c>
      <c r="F12" s="11">
        <v>180</v>
      </c>
      <c r="G12" s="11">
        <v>1.1</v>
      </c>
      <c r="H12" s="11">
        <v>1</v>
      </c>
      <c r="I12" s="11">
        <f>7*60+6</f>
        <v>426</v>
      </c>
      <c r="J12" s="11">
        <v>0.7</v>
      </c>
      <c r="K12" s="11">
        <f t="shared" si="0"/>
        <v>198</v>
      </c>
      <c r="L12" s="16" t="s">
        <v>124</v>
      </c>
    </row>
    <row r="13" ht="35" customHeight="1" spans="1:12">
      <c r="A13" s="11">
        <v>11</v>
      </c>
      <c r="B13" s="11" t="s">
        <v>117</v>
      </c>
      <c r="C13" s="7" t="s">
        <v>125</v>
      </c>
      <c r="D13" s="11" t="s">
        <v>126</v>
      </c>
      <c r="E13" s="12" t="s">
        <v>127</v>
      </c>
      <c r="F13" s="11">
        <v>155</v>
      </c>
      <c r="G13" s="11">
        <v>1.2</v>
      </c>
      <c r="H13" s="11">
        <v>1</v>
      </c>
      <c r="I13" s="11">
        <f>3*60+57.47</f>
        <v>237.47</v>
      </c>
      <c r="J13" s="11">
        <v>0.6</v>
      </c>
      <c r="K13" s="11">
        <f t="shared" si="0"/>
        <v>186</v>
      </c>
      <c r="L13" s="16" t="s">
        <v>124</v>
      </c>
    </row>
    <row r="14" ht="35" customHeight="1" spans="1:12">
      <c r="A14" s="11">
        <v>12</v>
      </c>
      <c r="B14" s="11" t="s">
        <v>113</v>
      </c>
      <c r="C14" s="7" t="s">
        <v>114</v>
      </c>
      <c r="D14" s="11" t="s">
        <v>128</v>
      </c>
      <c r="E14" s="12" t="s">
        <v>129</v>
      </c>
      <c r="F14" s="11">
        <v>155</v>
      </c>
      <c r="G14" s="11">
        <v>1.2</v>
      </c>
      <c r="H14" s="11">
        <v>1</v>
      </c>
      <c r="I14" s="11">
        <f>6*60+15</f>
        <v>375</v>
      </c>
      <c r="J14" s="11">
        <v>0.8</v>
      </c>
      <c r="K14" s="11">
        <f t="shared" si="0"/>
        <v>186</v>
      </c>
      <c r="L14" s="16" t="s">
        <v>124</v>
      </c>
    </row>
    <row r="15" ht="35" customHeight="1" spans="1:12">
      <c r="A15" s="11">
        <v>13</v>
      </c>
      <c r="B15" s="11" t="s">
        <v>85</v>
      </c>
      <c r="C15" s="7" t="s">
        <v>130</v>
      </c>
      <c r="D15" s="11" t="s">
        <v>131</v>
      </c>
      <c r="E15" s="7" t="s">
        <v>132</v>
      </c>
      <c r="F15" s="11">
        <v>185</v>
      </c>
      <c r="G15" s="11">
        <v>1</v>
      </c>
      <c r="H15" s="11">
        <v>1</v>
      </c>
      <c r="I15" s="11">
        <f>7*60+14.83</f>
        <v>434.83</v>
      </c>
      <c r="J15" s="11">
        <v>0.9</v>
      </c>
      <c r="K15" s="11">
        <f t="shared" si="0"/>
        <v>185</v>
      </c>
      <c r="L15" s="16" t="s">
        <v>124</v>
      </c>
    </row>
    <row r="16" ht="35" customHeight="1" spans="1:12">
      <c r="A16" s="11">
        <v>14</v>
      </c>
      <c r="B16" s="11" t="s">
        <v>113</v>
      </c>
      <c r="C16" s="7" t="s">
        <v>133</v>
      </c>
      <c r="D16" s="11" t="s">
        <v>134</v>
      </c>
      <c r="E16" s="12" t="s">
        <v>135</v>
      </c>
      <c r="F16" s="11">
        <v>165</v>
      </c>
      <c r="G16" s="11">
        <v>1.1</v>
      </c>
      <c r="H16" s="11">
        <v>1</v>
      </c>
      <c r="I16" s="11">
        <f>7*60+54.37</f>
        <v>474.37</v>
      </c>
      <c r="J16" s="11">
        <v>0.8</v>
      </c>
      <c r="K16" s="11">
        <f t="shared" si="0"/>
        <v>181.5</v>
      </c>
      <c r="L16" s="16" t="s">
        <v>124</v>
      </c>
    </row>
    <row r="17" ht="35" customHeight="1" spans="1:12">
      <c r="A17" s="11">
        <v>15</v>
      </c>
      <c r="B17" s="13" t="s">
        <v>136</v>
      </c>
      <c r="C17" s="22" t="s">
        <v>137</v>
      </c>
      <c r="D17" s="11" t="s">
        <v>138</v>
      </c>
      <c r="E17" s="12" t="s">
        <v>139</v>
      </c>
      <c r="F17" s="13">
        <v>145</v>
      </c>
      <c r="G17" s="13">
        <v>1.2</v>
      </c>
      <c r="H17" s="13">
        <v>1</v>
      </c>
      <c r="I17" s="13">
        <f>7*60+34</f>
        <v>454</v>
      </c>
      <c r="J17" s="13">
        <v>0.8</v>
      </c>
      <c r="K17" s="11">
        <f t="shared" si="0"/>
        <v>174</v>
      </c>
      <c r="L17" s="16" t="s">
        <v>124</v>
      </c>
    </row>
    <row r="18" ht="35" customHeight="1" spans="1:12">
      <c r="A18" s="11">
        <v>16</v>
      </c>
      <c r="B18" s="13" t="s">
        <v>136</v>
      </c>
      <c r="C18" s="22" t="s">
        <v>140</v>
      </c>
      <c r="D18" s="6" t="s">
        <v>141</v>
      </c>
      <c r="E18" s="12" t="s">
        <v>142</v>
      </c>
      <c r="F18" s="13">
        <v>155</v>
      </c>
      <c r="G18" s="13">
        <v>1.1</v>
      </c>
      <c r="H18" s="13">
        <v>1</v>
      </c>
      <c r="I18" s="13">
        <f>7*60+0.9</f>
        <v>420.9</v>
      </c>
      <c r="J18" s="13">
        <v>0.8</v>
      </c>
      <c r="K18" s="11">
        <f t="shared" si="0"/>
        <v>170.5</v>
      </c>
      <c r="L18" s="16" t="s">
        <v>124</v>
      </c>
    </row>
    <row r="19" ht="35" customHeight="1" spans="1:12">
      <c r="A19" s="11">
        <v>17</v>
      </c>
      <c r="B19" s="13" t="s">
        <v>101</v>
      </c>
      <c r="C19" s="22" t="s">
        <v>143</v>
      </c>
      <c r="D19" s="11" t="s">
        <v>144</v>
      </c>
      <c r="E19" s="7" t="s">
        <v>145</v>
      </c>
      <c r="F19" s="13">
        <v>155</v>
      </c>
      <c r="G19" s="13">
        <v>1.1</v>
      </c>
      <c r="H19" s="13">
        <v>1</v>
      </c>
      <c r="I19" s="13">
        <f>8*60</f>
        <v>480</v>
      </c>
      <c r="J19" s="13">
        <v>0.9</v>
      </c>
      <c r="K19" s="11">
        <f t="shared" si="0"/>
        <v>170.5</v>
      </c>
      <c r="L19" s="16" t="s">
        <v>124</v>
      </c>
    </row>
    <row r="20" ht="35" customHeight="1" spans="1:12">
      <c r="A20" s="11">
        <v>18</v>
      </c>
      <c r="B20" s="13" t="s">
        <v>117</v>
      </c>
      <c r="C20" s="22" t="s">
        <v>146</v>
      </c>
      <c r="D20" s="11" t="s">
        <v>147</v>
      </c>
      <c r="E20" s="12" t="s">
        <v>148</v>
      </c>
      <c r="F20" s="13">
        <v>140</v>
      </c>
      <c r="G20" s="13">
        <v>1.2</v>
      </c>
      <c r="H20" s="13">
        <v>1</v>
      </c>
      <c r="I20" s="13">
        <f>5*60+10.19</f>
        <v>310.19</v>
      </c>
      <c r="J20" s="13">
        <v>0.8</v>
      </c>
      <c r="K20" s="11">
        <f t="shared" si="0"/>
        <v>168</v>
      </c>
      <c r="L20" s="16" t="s">
        <v>124</v>
      </c>
    </row>
    <row r="21" ht="35" customHeight="1" spans="1:12">
      <c r="A21" s="11">
        <v>19</v>
      </c>
      <c r="B21" s="13" t="s">
        <v>117</v>
      </c>
      <c r="C21" s="22" t="s">
        <v>149</v>
      </c>
      <c r="D21" s="11" t="s">
        <v>150</v>
      </c>
      <c r="E21" s="12" t="s">
        <v>151</v>
      </c>
      <c r="F21" s="13">
        <v>140</v>
      </c>
      <c r="G21" s="13">
        <v>1.2</v>
      </c>
      <c r="H21" s="13">
        <v>1</v>
      </c>
      <c r="I21" s="13">
        <f>7*60+39</f>
        <v>459</v>
      </c>
      <c r="J21" s="13">
        <v>0.8</v>
      </c>
      <c r="K21" s="11">
        <f t="shared" si="0"/>
        <v>168</v>
      </c>
      <c r="L21" s="16" t="s">
        <v>124</v>
      </c>
    </row>
    <row r="22" ht="35" customHeight="1" spans="1:12">
      <c r="A22" s="11">
        <v>20</v>
      </c>
      <c r="B22" s="13" t="s">
        <v>105</v>
      </c>
      <c r="C22" s="22" t="s">
        <v>152</v>
      </c>
      <c r="D22" s="11" t="s">
        <v>153</v>
      </c>
      <c r="E22" s="12" t="s">
        <v>154</v>
      </c>
      <c r="F22" s="13">
        <v>135</v>
      </c>
      <c r="G22" s="13">
        <v>1.2</v>
      </c>
      <c r="H22" s="13">
        <v>1</v>
      </c>
      <c r="I22" s="13">
        <f>3*60+52.59</f>
        <v>232.59</v>
      </c>
      <c r="J22" s="13">
        <v>1.2</v>
      </c>
      <c r="K22" s="11">
        <f t="shared" si="0"/>
        <v>162</v>
      </c>
      <c r="L22" s="16" t="s">
        <v>124</v>
      </c>
    </row>
    <row r="23" ht="35" customHeight="1" spans="1:12">
      <c r="A23" s="11">
        <v>21</v>
      </c>
      <c r="B23" s="13" t="s">
        <v>109</v>
      </c>
      <c r="C23" s="22" t="s">
        <v>155</v>
      </c>
      <c r="D23" s="11" t="s">
        <v>156</v>
      </c>
      <c r="E23" s="12" t="s">
        <v>157</v>
      </c>
      <c r="F23" s="13">
        <v>135</v>
      </c>
      <c r="G23" s="13">
        <v>1.2</v>
      </c>
      <c r="H23" s="13">
        <v>1</v>
      </c>
      <c r="I23" s="13">
        <f>6*60+36.03</f>
        <v>396.03</v>
      </c>
      <c r="J23" s="13">
        <v>0.7</v>
      </c>
      <c r="K23" s="11">
        <f t="shared" si="0"/>
        <v>162</v>
      </c>
      <c r="L23" s="16" t="s">
        <v>124</v>
      </c>
    </row>
    <row r="24" ht="35" customHeight="1" spans="1:12">
      <c r="A24" s="11">
        <v>22</v>
      </c>
      <c r="B24" s="13" t="s">
        <v>101</v>
      </c>
      <c r="C24" s="22" t="s">
        <v>158</v>
      </c>
      <c r="D24" s="11" t="s">
        <v>159</v>
      </c>
      <c r="E24" s="12" t="s">
        <v>160</v>
      </c>
      <c r="F24" s="13">
        <v>135</v>
      </c>
      <c r="G24" s="13">
        <v>1.2</v>
      </c>
      <c r="H24" s="13">
        <v>1</v>
      </c>
      <c r="I24" s="13">
        <f>7*60+26.17</f>
        <v>446.17</v>
      </c>
      <c r="J24" s="13">
        <v>0.8</v>
      </c>
      <c r="K24" s="11">
        <f t="shared" si="0"/>
        <v>162</v>
      </c>
      <c r="L24" s="16" t="s">
        <v>124</v>
      </c>
    </row>
    <row r="25" ht="35" customHeight="1" spans="1:12">
      <c r="A25" s="11">
        <v>23</v>
      </c>
      <c r="B25" s="13" t="s">
        <v>109</v>
      </c>
      <c r="C25" s="22" t="s">
        <v>161</v>
      </c>
      <c r="D25" s="11" t="s">
        <v>162</v>
      </c>
      <c r="E25" s="12" t="s">
        <v>163</v>
      </c>
      <c r="F25" s="13">
        <v>160</v>
      </c>
      <c r="G25" s="13">
        <v>1</v>
      </c>
      <c r="H25" s="13">
        <v>1</v>
      </c>
      <c r="I25" s="13">
        <f>8*60+13</f>
        <v>493</v>
      </c>
      <c r="J25" s="13">
        <v>0.9</v>
      </c>
      <c r="K25" s="11">
        <f t="shared" si="0"/>
        <v>160</v>
      </c>
      <c r="L25" s="16" t="s">
        <v>124</v>
      </c>
    </row>
    <row r="26" ht="35" customHeight="1" spans="1:12">
      <c r="A26" s="11">
        <v>24</v>
      </c>
      <c r="B26" s="13" t="s">
        <v>97</v>
      </c>
      <c r="C26" s="22" t="s">
        <v>164</v>
      </c>
      <c r="D26" s="11" t="s">
        <v>165</v>
      </c>
      <c r="E26" s="7" t="s">
        <v>166</v>
      </c>
      <c r="F26" s="13">
        <v>145</v>
      </c>
      <c r="G26" s="13">
        <v>1.1</v>
      </c>
      <c r="H26" s="13">
        <v>1</v>
      </c>
      <c r="I26" s="13">
        <f>5*60+38</f>
        <v>338</v>
      </c>
      <c r="J26" s="13">
        <v>0.3</v>
      </c>
      <c r="K26" s="11">
        <f t="shared" si="0"/>
        <v>159.5</v>
      </c>
      <c r="L26" s="16" t="s">
        <v>124</v>
      </c>
    </row>
    <row r="27" ht="35" customHeight="1" spans="1:12">
      <c r="A27" s="11">
        <v>25</v>
      </c>
      <c r="B27" s="13" t="s">
        <v>93</v>
      </c>
      <c r="C27" s="22" t="s">
        <v>167</v>
      </c>
      <c r="D27" s="11" t="s">
        <v>168</v>
      </c>
      <c r="E27" s="12" t="s">
        <v>169</v>
      </c>
      <c r="F27" s="13">
        <v>130</v>
      </c>
      <c r="G27" s="13">
        <v>1.2</v>
      </c>
      <c r="H27" s="13">
        <v>1</v>
      </c>
      <c r="I27" s="13">
        <f>8*60</f>
        <v>480</v>
      </c>
      <c r="J27" s="13">
        <v>0.8</v>
      </c>
      <c r="K27" s="11">
        <f t="shared" si="0"/>
        <v>156</v>
      </c>
      <c r="L27" s="16" t="s">
        <v>124</v>
      </c>
    </row>
    <row r="28" ht="35" customHeight="1" spans="1:12">
      <c r="A28" s="11">
        <v>26</v>
      </c>
      <c r="B28" s="13" t="s">
        <v>170</v>
      </c>
      <c r="C28" s="22" t="s">
        <v>171</v>
      </c>
      <c r="D28" s="11" t="s">
        <v>172</v>
      </c>
      <c r="E28" s="12" t="s">
        <v>173</v>
      </c>
      <c r="F28" s="13">
        <v>115</v>
      </c>
      <c r="G28" s="13">
        <v>1.2</v>
      </c>
      <c r="H28" s="13">
        <v>1</v>
      </c>
      <c r="I28" s="13">
        <f>7*60+21.73</f>
        <v>441.73</v>
      </c>
      <c r="J28" s="13">
        <v>0.9</v>
      </c>
      <c r="K28" s="11">
        <f t="shared" si="0"/>
        <v>138</v>
      </c>
      <c r="L28" s="16" t="s">
        <v>124</v>
      </c>
    </row>
    <row r="29" ht="35" customHeight="1" spans="1:12">
      <c r="A29" s="11">
        <v>27</v>
      </c>
      <c r="B29" s="13" t="s">
        <v>170</v>
      </c>
      <c r="C29" s="22" t="s">
        <v>174</v>
      </c>
      <c r="D29" s="11" t="s">
        <v>175</v>
      </c>
      <c r="E29" s="12" t="s">
        <v>176</v>
      </c>
      <c r="F29" s="13">
        <v>125</v>
      </c>
      <c r="G29" s="13">
        <v>1.1</v>
      </c>
      <c r="H29" s="13">
        <v>1</v>
      </c>
      <c r="I29" s="13">
        <f>7*60</f>
        <v>420</v>
      </c>
      <c r="J29" s="13">
        <v>0.8</v>
      </c>
      <c r="K29" s="11">
        <f t="shared" si="0"/>
        <v>137.5</v>
      </c>
      <c r="L29" s="16" t="s">
        <v>124</v>
      </c>
    </row>
    <row r="30" ht="35" customHeight="1" spans="1:12">
      <c r="A30" s="11">
        <v>28</v>
      </c>
      <c r="B30" s="13" t="s">
        <v>177</v>
      </c>
      <c r="C30" s="22" t="s">
        <v>178</v>
      </c>
      <c r="D30" s="11" t="s">
        <v>179</v>
      </c>
      <c r="E30" s="7" t="s">
        <v>180</v>
      </c>
      <c r="F30" s="13">
        <v>130</v>
      </c>
      <c r="G30" s="13">
        <v>1</v>
      </c>
      <c r="H30" s="13">
        <v>1</v>
      </c>
      <c r="I30" s="13">
        <f>3*60+52.03</f>
        <v>232.03</v>
      </c>
      <c r="J30" s="13">
        <v>0.5</v>
      </c>
      <c r="K30" s="11">
        <f t="shared" si="0"/>
        <v>130</v>
      </c>
      <c r="L30" s="16" t="s">
        <v>124</v>
      </c>
    </row>
    <row r="31" ht="35" customHeight="1" spans="1:12">
      <c r="A31" s="11">
        <v>29</v>
      </c>
      <c r="B31" s="13" t="s">
        <v>97</v>
      </c>
      <c r="C31" s="22" t="s">
        <v>181</v>
      </c>
      <c r="D31" s="11" t="s">
        <v>182</v>
      </c>
      <c r="E31" s="12" t="s">
        <v>100</v>
      </c>
      <c r="F31" s="13">
        <v>115</v>
      </c>
      <c r="G31" s="13">
        <v>1.1</v>
      </c>
      <c r="H31" s="13">
        <v>1</v>
      </c>
      <c r="I31" s="13">
        <f>8*60</f>
        <v>480</v>
      </c>
      <c r="J31" s="13">
        <v>0.8</v>
      </c>
      <c r="K31" s="11">
        <f t="shared" si="0"/>
        <v>126.5</v>
      </c>
      <c r="L31" s="16" t="s">
        <v>124</v>
      </c>
    </row>
    <row r="32" ht="35" customHeight="1" spans="1:12">
      <c r="A32" s="11">
        <v>30</v>
      </c>
      <c r="B32" s="13" t="s">
        <v>117</v>
      </c>
      <c r="C32" s="22" t="s">
        <v>183</v>
      </c>
      <c r="D32" s="11" t="s">
        <v>184</v>
      </c>
      <c r="E32" s="12" t="s">
        <v>151</v>
      </c>
      <c r="F32" s="13">
        <v>125</v>
      </c>
      <c r="G32" s="13">
        <v>1</v>
      </c>
      <c r="H32" s="13">
        <v>1</v>
      </c>
      <c r="I32" s="13">
        <f>3*60+41</f>
        <v>221</v>
      </c>
      <c r="J32" s="13">
        <v>1.1</v>
      </c>
      <c r="K32" s="11">
        <f t="shared" si="0"/>
        <v>125</v>
      </c>
      <c r="L32" s="16" t="s">
        <v>124</v>
      </c>
    </row>
    <row r="33" ht="35" customHeight="1" spans="1:12">
      <c r="A33" s="11">
        <v>31</v>
      </c>
      <c r="B33" s="13" t="s">
        <v>177</v>
      </c>
      <c r="C33" s="22" t="s">
        <v>185</v>
      </c>
      <c r="D33" s="11" t="s">
        <v>186</v>
      </c>
      <c r="E33" s="12" t="s">
        <v>187</v>
      </c>
      <c r="F33" s="13">
        <v>100</v>
      </c>
      <c r="G33" s="13">
        <v>1</v>
      </c>
      <c r="H33" s="13">
        <v>1</v>
      </c>
      <c r="I33" s="13">
        <f>3*60+17.29</f>
        <v>197.29</v>
      </c>
      <c r="J33" s="13">
        <v>0.5</v>
      </c>
      <c r="K33" s="11">
        <f t="shared" si="0"/>
        <v>100</v>
      </c>
      <c r="L33" s="16" t="s">
        <v>188</v>
      </c>
    </row>
    <row r="34" ht="35" customHeight="1" spans="1:12">
      <c r="A34" s="11">
        <v>32</v>
      </c>
      <c r="B34" s="13" t="s">
        <v>136</v>
      </c>
      <c r="C34" s="22" t="s">
        <v>189</v>
      </c>
      <c r="D34" s="11" t="s">
        <v>190</v>
      </c>
      <c r="E34" s="12" t="s">
        <v>191</v>
      </c>
      <c r="F34" s="13">
        <v>90</v>
      </c>
      <c r="G34" s="13">
        <v>1</v>
      </c>
      <c r="H34" s="13">
        <v>1</v>
      </c>
      <c r="I34" s="13">
        <f>8*60+0.32</f>
        <v>480.32</v>
      </c>
      <c r="J34" s="13">
        <v>0.8</v>
      </c>
      <c r="K34" s="11">
        <f t="shared" si="0"/>
        <v>90</v>
      </c>
      <c r="L34" s="15" t="s">
        <v>188</v>
      </c>
    </row>
    <row r="35" ht="35" customHeight="1" spans="1:12">
      <c r="A35" s="11">
        <v>33</v>
      </c>
      <c r="B35" s="13" t="s">
        <v>192</v>
      </c>
      <c r="C35" s="22" t="s">
        <v>193</v>
      </c>
      <c r="D35" s="11" t="s">
        <v>194</v>
      </c>
      <c r="E35" s="12" t="s">
        <v>195</v>
      </c>
      <c r="F35" s="13">
        <v>80</v>
      </c>
      <c r="G35" s="13">
        <v>1.1</v>
      </c>
      <c r="H35" s="13">
        <v>1</v>
      </c>
      <c r="I35" s="13">
        <f>5*60+20</f>
        <v>320</v>
      </c>
      <c r="J35" s="13">
        <v>0.8</v>
      </c>
      <c r="K35" s="11">
        <f t="shared" si="0"/>
        <v>88</v>
      </c>
      <c r="L35" s="15" t="s">
        <v>188</v>
      </c>
    </row>
    <row r="36" ht="35" customHeight="1" spans="1:12">
      <c r="A36" s="11">
        <v>34</v>
      </c>
      <c r="B36" s="11" t="s">
        <v>93</v>
      </c>
      <c r="C36" s="7" t="s">
        <v>196</v>
      </c>
      <c r="D36" s="11" t="s">
        <v>197</v>
      </c>
      <c r="E36" s="12" t="s">
        <v>198</v>
      </c>
      <c r="F36" s="11">
        <v>75</v>
      </c>
      <c r="G36" s="11">
        <v>1.1</v>
      </c>
      <c r="H36" s="11">
        <v>1</v>
      </c>
      <c r="I36" s="11">
        <f>5*60+4.21</f>
        <v>304.21</v>
      </c>
      <c r="J36" s="11">
        <v>0.8</v>
      </c>
      <c r="K36" s="11">
        <f t="shared" si="0"/>
        <v>82.5</v>
      </c>
      <c r="L36" s="15" t="s">
        <v>188</v>
      </c>
    </row>
    <row r="37" ht="35" customHeight="1" spans="1:12">
      <c r="A37" s="11">
        <v>35</v>
      </c>
      <c r="B37" s="11" t="s">
        <v>97</v>
      </c>
      <c r="C37" s="7" t="s">
        <v>199</v>
      </c>
      <c r="D37" s="11" t="s">
        <v>200</v>
      </c>
      <c r="E37" s="12" t="s">
        <v>201</v>
      </c>
      <c r="F37" s="11">
        <v>70</v>
      </c>
      <c r="G37" s="11">
        <v>1.1</v>
      </c>
      <c r="H37" s="11">
        <v>1</v>
      </c>
      <c r="I37" s="11">
        <f>4*60+5</f>
        <v>245</v>
      </c>
      <c r="J37" s="11">
        <v>1.1</v>
      </c>
      <c r="K37" s="11">
        <f t="shared" si="0"/>
        <v>77</v>
      </c>
      <c r="L37" s="15" t="s">
        <v>188</v>
      </c>
    </row>
    <row r="38" ht="35" customHeight="1" spans="1:12">
      <c r="A38" s="11">
        <v>36</v>
      </c>
      <c r="B38" s="11" t="s">
        <v>105</v>
      </c>
      <c r="C38" s="7" t="s">
        <v>202</v>
      </c>
      <c r="D38" s="6" t="s">
        <v>203</v>
      </c>
      <c r="E38" s="7" t="s">
        <v>204</v>
      </c>
      <c r="F38" s="11">
        <v>75</v>
      </c>
      <c r="G38" s="11">
        <v>1</v>
      </c>
      <c r="H38" s="11">
        <v>1</v>
      </c>
      <c r="I38" s="11">
        <f>3*60+42</f>
        <v>222</v>
      </c>
      <c r="J38" s="11">
        <v>0.8</v>
      </c>
      <c r="K38" s="11">
        <f t="shared" si="0"/>
        <v>75</v>
      </c>
      <c r="L38" s="15" t="s">
        <v>188</v>
      </c>
    </row>
    <row r="39" ht="35" customHeight="1" spans="1:12">
      <c r="A39" s="11">
        <v>37</v>
      </c>
      <c r="B39" s="11" t="s">
        <v>93</v>
      </c>
      <c r="C39" s="7" t="s">
        <v>205</v>
      </c>
      <c r="D39" s="11" t="s">
        <v>206</v>
      </c>
      <c r="E39" s="12" t="s">
        <v>207</v>
      </c>
      <c r="F39" s="11">
        <v>60</v>
      </c>
      <c r="G39" s="11">
        <v>1</v>
      </c>
      <c r="H39" s="11">
        <v>1</v>
      </c>
      <c r="I39" s="11">
        <f>7*60+46.57</f>
        <v>466.57</v>
      </c>
      <c r="J39" s="11">
        <v>0.8</v>
      </c>
      <c r="K39" s="11">
        <f t="shared" si="0"/>
        <v>60</v>
      </c>
      <c r="L39" s="15" t="s">
        <v>188</v>
      </c>
    </row>
    <row r="40" ht="35" customHeight="1" spans="1:12">
      <c r="A40" s="11">
        <v>38</v>
      </c>
      <c r="B40" s="11" t="s">
        <v>208</v>
      </c>
      <c r="C40" s="7" t="s">
        <v>209</v>
      </c>
      <c r="D40" s="6" t="s">
        <v>210</v>
      </c>
      <c r="E40" s="12" t="s">
        <v>211</v>
      </c>
      <c r="F40" s="11">
        <v>60</v>
      </c>
      <c r="G40" s="11">
        <v>1</v>
      </c>
      <c r="H40" s="11">
        <v>1</v>
      </c>
      <c r="I40" s="11">
        <f>7*60+49.85</f>
        <v>469.85</v>
      </c>
      <c r="J40" s="17">
        <v>1</v>
      </c>
      <c r="K40" s="11">
        <f t="shared" si="0"/>
        <v>60</v>
      </c>
      <c r="L40" s="15" t="s">
        <v>188</v>
      </c>
    </row>
    <row r="41" ht="35" customHeight="1" spans="1:12">
      <c r="A41" s="11">
        <v>39</v>
      </c>
      <c r="B41" s="11" t="s">
        <v>192</v>
      </c>
      <c r="C41" s="7" t="s">
        <v>212</v>
      </c>
      <c r="D41" s="11" t="s">
        <v>213</v>
      </c>
      <c r="E41" s="12" t="s">
        <v>214</v>
      </c>
      <c r="F41" s="11">
        <v>50</v>
      </c>
      <c r="G41" s="11">
        <v>1.1</v>
      </c>
      <c r="H41" s="11">
        <v>1</v>
      </c>
      <c r="I41" s="11">
        <f>7*60+24</f>
        <v>444</v>
      </c>
      <c r="J41" s="11">
        <v>0.8</v>
      </c>
      <c r="K41" s="11">
        <f t="shared" si="0"/>
        <v>55</v>
      </c>
      <c r="L41" s="15" t="s">
        <v>188</v>
      </c>
    </row>
    <row r="42" ht="35" customHeight="1" spans="1:12">
      <c r="A42" s="11">
        <v>40</v>
      </c>
      <c r="B42" s="11" t="s">
        <v>109</v>
      </c>
      <c r="C42" s="7" t="s">
        <v>215</v>
      </c>
      <c r="D42" s="11" t="s">
        <v>216</v>
      </c>
      <c r="E42" s="12" t="s">
        <v>217</v>
      </c>
      <c r="F42" s="11">
        <v>55</v>
      </c>
      <c r="G42" s="11">
        <v>1</v>
      </c>
      <c r="H42" s="11">
        <v>1</v>
      </c>
      <c r="I42" s="11">
        <f>5*60+3</f>
        <v>303</v>
      </c>
      <c r="J42" s="11">
        <v>0.8</v>
      </c>
      <c r="K42" s="11">
        <f t="shared" si="0"/>
        <v>55</v>
      </c>
      <c r="L42" s="15" t="s">
        <v>188</v>
      </c>
    </row>
    <row r="43" ht="35" customHeight="1" spans="1:12">
      <c r="A43" s="11">
        <v>41</v>
      </c>
      <c r="B43" s="11" t="s">
        <v>170</v>
      </c>
      <c r="C43" s="7" t="s">
        <v>218</v>
      </c>
      <c r="D43" s="11" t="s">
        <v>219</v>
      </c>
      <c r="E43" s="12" t="s">
        <v>220</v>
      </c>
      <c r="F43" s="11">
        <v>45</v>
      </c>
      <c r="G43" s="11">
        <v>1</v>
      </c>
      <c r="H43" s="11">
        <v>1</v>
      </c>
      <c r="I43" s="11">
        <f>8*60</f>
        <v>480</v>
      </c>
      <c r="J43" s="11">
        <v>0.8</v>
      </c>
      <c r="K43" s="11">
        <f t="shared" si="0"/>
        <v>45</v>
      </c>
      <c r="L43" s="15" t="s">
        <v>188</v>
      </c>
    </row>
    <row r="44" ht="35" customHeight="1" spans="1:12">
      <c r="A44" s="11">
        <v>42</v>
      </c>
      <c r="B44" s="11" t="s">
        <v>221</v>
      </c>
      <c r="C44" s="7" t="s">
        <v>222</v>
      </c>
      <c r="D44" s="11" t="s">
        <v>223</v>
      </c>
      <c r="E44" s="12" t="s">
        <v>224</v>
      </c>
      <c r="F44" s="11">
        <v>45</v>
      </c>
      <c r="G44" s="11">
        <v>1</v>
      </c>
      <c r="H44" s="11">
        <v>1</v>
      </c>
      <c r="I44" s="11">
        <f>8*60</f>
        <v>480</v>
      </c>
      <c r="J44" s="11">
        <v>1.1</v>
      </c>
      <c r="K44" s="11">
        <f t="shared" si="0"/>
        <v>45</v>
      </c>
      <c r="L44" s="15" t="s">
        <v>188</v>
      </c>
    </row>
    <row r="45" ht="35" customHeight="1" spans="1:12">
      <c r="A45" s="11">
        <v>43</v>
      </c>
      <c r="B45" s="11" t="s">
        <v>225</v>
      </c>
      <c r="C45" s="7" t="s">
        <v>226</v>
      </c>
      <c r="D45" s="11" t="s">
        <v>227</v>
      </c>
      <c r="E45" s="12" t="s">
        <v>228</v>
      </c>
      <c r="F45" s="11">
        <v>35</v>
      </c>
      <c r="G45" s="11">
        <v>1</v>
      </c>
      <c r="H45" s="11">
        <v>0.7</v>
      </c>
      <c r="I45" s="11">
        <f>8*60</f>
        <v>480</v>
      </c>
      <c r="J45" s="11">
        <v>0.7</v>
      </c>
      <c r="K45" s="11">
        <f t="shared" si="0"/>
        <v>24.5</v>
      </c>
      <c r="L45" s="15" t="s">
        <v>188</v>
      </c>
    </row>
    <row r="46" ht="35" customHeight="1" spans="1:12">
      <c r="A46" s="11">
        <v>44</v>
      </c>
      <c r="B46" s="11" t="s">
        <v>225</v>
      </c>
      <c r="C46" s="7" t="s">
        <v>229</v>
      </c>
      <c r="D46" s="11" t="s">
        <v>230</v>
      </c>
      <c r="E46" s="12" t="s">
        <v>231</v>
      </c>
      <c r="F46" s="16">
        <v>30</v>
      </c>
      <c r="G46" s="16">
        <v>1</v>
      </c>
      <c r="H46" s="16">
        <v>0.7</v>
      </c>
      <c r="I46" s="16">
        <f>8*60</f>
        <v>480</v>
      </c>
      <c r="J46" s="16">
        <v>0.7</v>
      </c>
      <c r="K46" s="11">
        <f t="shared" si="0"/>
        <v>21</v>
      </c>
      <c r="L46" s="15" t="s">
        <v>188</v>
      </c>
    </row>
    <row r="47" ht="35" customHeight="1" spans="1:12">
      <c r="A47" s="11">
        <v>45</v>
      </c>
      <c r="B47" s="11" t="s">
        <v>105</v>
      </c>
      <c r="C47" s="7" t="s">
        <v>232</v>
      </c>
      <c r="D47" s="6" t="s">
        <v>233</v>
      </c>
      <c r="E47" s="7" t="s">
        <v>234</v>
      </c>
      <c r="F47" s="11">
        <v>15</v>
      </c>
      <c r="G47" s="11">
        <v>1.1</v>
      </c>
      <c r="H47" s="11">
        <v>1</v>
      </c>
      <c r="I47" s="11">
        <f>8*60</f>
        <v>480</v>
      </c>
      <c r="J47" s="11">
        <v>0.8</v>
      </c>
      <c r="K47" s="11">
        <f t="shared" si="0"/>
        <v>16.5</v>
      </c>
      <c r="L47" s="15" t="s">
        <v>188</v>
      </c>
    </row>
    <row r="48" ht="35" customHeight="1" spans="1:12">
      <c r="A48" s="11">
        <v>46</v>
      </c>
      <c r="B48" s="11" t="s">
        <v>136</v>
      </c>
      <c r="C48" s="7" t="s">
        <v>235</v>
      </c>
      <c r="D48" s="11" t="s">
        <v>236</v>
      </c>
      <c r="E48" s="12" t="s">
        <v>237</v>
      </c>
      <c r="F48" s="11">
        <v>0</v>
      </c>
      <c r="G48" s="11">
        <v>1</v>
      </c>
      <c r="H48" s="11">
        <v>1</v>
      </c>
      <c r="I48" s="11">
        <f>2*60+21</f>
        <v>141</v>
      </c>
      <c r="J48" s="11">
        <v>0.8</v>
      </c>
      <c r="K48" s="11">
        <f t="shared" si="0"/>
        <v>0</v>
      </c>
      <c r="L48" s="15" t="s">
        <v>188</v>
      </c>
    </row>
    <row r="49" ht="35" customHeight="1" spans="1:12">
      <c r="A49" s="11">
        <v>47</v>
      </c>
      <c r="B49" s="11" t="s">
        <v>101</v>
      </c>
      <c r="C49" s="7" t="s">
        <v>238</v>
      </c>
      <c r="D49" s="11" t="s">
        <v>239</v>
      </c>
      <c r="E49" s="12" t="s">
        <v>240</v>
      </c>
      <c r="F49" s="11">
        <v>0</v>
      </c>
      <c r="G49" s="11">
        <v>1</v>
      </c>
      <c r="H49" s="11">
        <v>1</v>
      </c>
      <c r="I49" s="11">
        <f>3*60+8</f>
        <v>188</v>
      </c>
      <c r="J49" s="11">
        <v>0.8</v>
      </c>
      <c r="K49" s="11">
        <f t="shared" si="0"/>
        <v>0</v>
      </c>
      <c r="L49" s="15" t="s">
        <v>188</v>
      </c>
    </row>
    <row r="50" ht="35" customHeight="1" spans="1:12">
      <c r="A50" s="11">
        <v>48</v>
      </c>
      <c r="B50" s="11" t="s">
        <v>241</v>
      </c>
      <c r="C50" s="7" t="s">
        <v>242</v>
      </c>
      <c r="D50" s="11" t="s">
        <v>243</v>
      </c>
      <c r="E50" s="7" t="s">
        <v>244</v>
      </c>
      <c r="F50" s="11">
        <v>0</v>
      </c>
      <c r="G50" s="11">
        <v>1</v>
      </c>
      <c r="H50" s="11">
        <v>1</v>
      </c>
      <c r="I50" s="11">
        <f>3*60+30</f>
        <v>210</v>
      </c>
      <c r="J50" s="11">
        <v>0.8</v>
      </c>
      <c r="K50" s="11">
        <f t="shared" si="0"/>
        <v>0</v>
      </c>
      <c r="L50" s="15" t="s">
        <v>188</v>
      </c>
    </row>
    <row r="51" ht="35" customHeight="1" spans="1:12">
      <c r="A51" s="11">
        <v>49</v>
      </c>
      <c r="B51" s="11" t="s">
        <v>192</v>
      </c>
      <c r="C51" s="7" t="s">
        <v>245</v>
      </c>
      <c r="D51" s="6" t="s">
        <v>246</v>
      </c>
      <c r="E51" s="12" t="s">
        <v>195</v>
      </c>
      <c r="F51" s="11">
        <v>0</v>
      </c>
      <c r="G51" s="11">
        <v>1.2</v>
      </c>
      <c r="H51" s="11">
        <v>1</v>
      </c>
      <c r="I51" s="11">
        <f>4*60+24</f>
        <v>264</v>
      </c>
      <c r="J51" s="11">
        <v>0.7</v>
      </c>
      <c r="K51" s="11">
        <f t="shared" si="0"/>
        <v>0</v>
      </c>
      <c r="L51" s="15" t="s">
        <v>188</v>
      </c>
    </row>
    <row r="52" ht="35" customHeight="1" spans="1:12">
      <c r="A52" s="11">
        <v>50</v>
      </c>
      <c r="B52" s="11" t="s">
        <v>170</v>
      </c>
      <c r="C52" s="7" t="s">
        <v>247</v>
      </c>
      <c r="D52" s="11" t="s">
        <v>248</v>
      </c>
      <c r="E52" s="12" t="s">
        <v>249</v>
      </c>
      <c r="F52" s="11">
        <v>0</v>
      </c>
      <c r="G52" s="11">
        <v>1</v>
      </c>
      <c r="H52" s="11">
        <v>1</v>
      </c>
      <c r="I52" s="11">
        <f>5*60+39</f>
        <v>339</v>
      </c>
      <c r="J52" s="11">
        <v>0.9</v>
      </c>
      <c r="K52" s="11">
        <f t="shared" si="0"/>
        <v>0</v>
      </c>
      <c r="L52" s="15" t="s">
        <v>188</v>
      </c>
    </row>
    <row r="53" ht="35" customHeight="1" spans="1:12">
      <c r="A53" s="11">
        <v>51</v>
      </c>
      <c r="B53" s="11" t="s">
        <v>93</v>
      </c>
      <c r="C53" s="7" t="s">
        <v>250</v>
      </c>
      <c r="D53" s="11" t="s">
        <v>251</v>
      </c>
      <c r="E53" s="12" t="s">
        <v>252</v>
      </c>
      <c r="F53" s="11">
        <v>0</v>
      </c>
      <c r="G53" s="11">
        <v>1.1</v>
      </c>
      <c r="H53" s="11">
        <v>1</v>
      </c>
      <c r="I53" s="11">
        <f>7*60+44</f>
        <v>464</v>
      </c>
      <c r="J53" s="11">
        <v>0.8</v>
      </c>
      <c r="K53" s="11">
        <f t="shared" si="0"/>
        <v>0</v>
      </c>
      <c r="L53" s="15" t="s">
        <v>188</v>
      </c>
    </row>
    <row r="54" ht="35" customHeight="1" spans="1:12">
      <c r="A54" s="11">
        <v>52</v>
      </c>
      <c r="B54" s="11" t="s">
        <v>136</v>
      </c>
      <c r="C54" s="7" t="s">
        <v>253</v>
      </c>
      <c r="D54" s="11" t="s">
        <v>254</v>
      </c>
      <c r="E54" s="7" t="s">
        <v>255</v>
      </c>
      <c r="F54" s="11">
        <v>0</v>
      </c>
      <c r="G54" s="11">
        <v>1</v>
      </c>
      <c r="H54" s="11">
        <v>1</v>
      </c>
      <c r="I54" s="11">
        <f>7*60+44</f>
        <v>464</v>
      </c>
      <c r="J54" s="11">
        <v>0.8</v>
      </c>
      <c r="K54" s="11">
        <f t="shared" si="0"/>
        <v>0</v>
      </c>
      <c r="L54" s="15" t="s">
        <v>188</v>
      </c>
    </row>
    <row r="55" ht="35" customHeight="1" spans="1:12">
      <c r="A55" s="11">
        <v>53</v>
      </c>
      <c r="B55" s="11" t="s">
        <v>117</v>
      </c>
      <c r="C55" s="7" t="s">
        <v>256</v>
      </c>
      <c r="D55" s="11" t="s">
        <v>257</v>
      </c>
      <c r="E55" s="12" t="s">
        <v>258</v>
      </c>
      <c r="F55" s="11">
        <v>0</v>
      </c>
      <c r="G55" s="11">
        <v>1</v>
      </c>
      <c r="H55" s="11">
        <v>1</v>
      </c>
      <c r="I55" s="11">
        <f>8*60</f>
        <v>480</v>
      </c>
      <c r="J55" s="11">
        <v>0.6</v>
      </c>
      <c r="K55" s="11">
        <f t="shared" si="0"/>
        <v>0</v>
      </c>
      <c r="L55" s="15" t="s">
        <v>188</v>
      </c>
    </row>
    <row r="56" ht="35" customHeight="1" spans="1:12">
      <c r="A56" s="11">
        <v>54</v>
      </c>
      <c r="B56" s="11" t="s">
        <v>259</v>
      </c>
      <c r="C56" s="7" t="s">
        <v>260</v>
      </c>
      <c r="D56" s="11" t="s">
        <v>261</v>
      </c>
      <c r="E56" s="12" t="s">
        <v>262</v>
      </c>
      <c r="F56" s="11">
        <v>0</v>
      </c>
      <c r="G56" s="11">
        <v>1</v>
      </c>
      <c r="H56" s="11">
        <v>1</v>
      </c>
      <c r="I56" s="11">
        <f>8*60</f>
        <v>480</v>
      </c>
      <c r="J56" s="11">
        <v>0.8</v>
      </c>
      <c r="K56" s="11">
        <f t="shared" si="0"/>
        <v>0</v>
      </c>
      <c r="L56" s="15" t="s">
        <v>188</v>
      </c>
    </row>
    <row r="57" ht="35" customHeight="1" spans="1:12">
      <c r="A57" s="11">
        <v>55</v>
      </c>
      <c r="B57" s="11" t="s">
        <v>208</v>
      </c>
      <c r="C57" s="7" t="s">
        <v>263</v>
      </c>
      <c r="D57" s="6" t="s">
        <v>264</v>
      </c>
      <c r="E57" s="12" t="s">
        <v>265</v>
      </c>
      <c r="F57" s="11">
        <v>0</v>
      </c>
      <c r="G57" s="11">
        <v>1</v>
      </c>
      <c r="H57" s="11">
        <v>1</v>
      </c>
      <c r="I57" s="11">
        <f>8*60</f>
        <v>480</v>
      </c>
      <c r="J57" s="11">
        <v>1.1</v>
      </c>
      <c r="K57" s="11">
        <f t="shared" si="0"/>
        <v>0</v>
      </c>
      <c r="L57" s="15" t="s">
        <v>188</v>
      </c>
    </row>
    <row r="58" ht="35" customHeight="1" spans="1:12">
      <c r="A58" s="11">
        <v>56</v>
      </c>
      <c r="B58" s="11" t="s">
        <v>85</v>
      </c>
      <c r="C58" s="7" t="s">
        <v>266</v>
      </c>
      <c r="D58" s="11" t="s">
        <v>267</v>
      </c>
      <c r="E58" s="12" t="s">
        <v>268</v>
      </c>
      <c r="F58" s="11">
        <v>0</v>
      </c>
      <c r="G58" s="11">
        <v>1.1</v>
      </c>
      <c r="H58" s="11">
        <v>1</v>
      </c>
      <c r="I58" s="11">
        <f>8*60</f>
        <v>480</v>
      </c>
      <c r="J58" s="11">
        <v>1.3</v>
      </c>
      <c r="K58" s="11">
        <f t="shared" si="0"/>
        <v>0</v>
      </c>
      <c r="L58" s="15" t="s">
        <v>188</v>
      </c>
    </row>
    <row r="59" ht="35" customHeight="1" spans="1:12">
      <c r="A59" s="11">
        <v>57</v>
      </c>
      <c r="B59" s="11" t="s">
        <v>259</v>
      </c>
      <c r="C59" s="7" t="s">
        <v>260</v>
      </c>
      <c r="D59" s="11" t="s">
        <v>269</v>
      </c>
      <c r="E59" s="12" t="s">
        <v>270</v>
      </c>
      <c r="F59" s="11">
        <v>0</v>
      </c>
      <c r="G59" s="11">
        <v>1.1</v>
      </c>
      <c r="H59" s="11">
        <v>1</v>
      </c>
      <c r="I59" s="11">
        <f>8*60+0.23</f>
        <v>480.23</v>
      </c>
      <c r="J59" s="11">
        <v>0.8</v>
      </c>
      <c r="K59" s="11">
        <f t="shared" si="0"/>
        <v>0</v>
      </c>
      <c r="L59" s="15" t="s">
        <v>188</v>
      </c>
    </row>
    <row r="60" ht="35" customHeight="1" spans="1:12">
      <c r="A60" s="11">
        <v>58</v>
      </c>
      <c r="B60" s="11" t="s">
        <v>225</v>
      </c>
      <c r="C60" s="7" t="s">
        <v>271</v>
      </c>
      <c r="D60" s="11" t="s">
        <v>272</v>
      </c>
      <c r="E60" s="12" t="s">
        <v>273</v>
      </c>
      <c r="F60" s="11">
        <v>0</v>
      </c>
      <c r="G60" s="11">
        <v>1</v>
      </c>
      <c r="H60" s="11">
        <v>0.8</v>
      </c>
      <c r="I60" s="11">
        <f>3*60+21</f>
        <v>201</v>
      </c>
      <c r="J60" s="11">
        <v>0.7</v>
      </c>
      <c r="K60" s="11">
        <f t="shared" si="0"/>
        <v>0</v>
      </c>
      <c r="L60" s="15" t="s">
        <v>188</v>
      </c>
    </row>
    <row r="61" ht="35" customHeight="1" spans="1:12">
      <c r="A61" s="11">
        <v>59</v>
      </c>
      <c r="B61" s="11" t="s">
        <v>225</v>
      </c>
      <c r="C61" s="7" t="s">
        <v>274</v>
      </c>
      <c r="D61" s="11" t="s">
        <v>275</v>
      </c>
      <c r="E61" s="12" t="s">
        <v>276</v>
      </c>
      <c r="F61" s="11">
        <v>0</v>
      </c>
      <c r="G61" s="11">
        <v>1.2</v>
      </c>
      <c r="H61" s="11">
        <v>0.7</v>
      </c>
      <c r="I61" s="11">
        <f>8*60</f>
        <v>480</v>
      </c>
      <c r="J61" s="11">
        <v>0.7</v>
      </c>
      <c r="K61" s="11">
        <f t="shared" si="0"/>
        <v>0</v>
      </c>
      <c r="L61" s="16" t="s">
        <v>188</v>
      </c>
    </row>
    <row r="62" ht="35" customHeight="1" spans="1:12">
      <c r="A62" s="11">
        <v>60</v>
      </c>
      <c r="B62" s="11" t="s">
        <v>225</v>
      </c>
      <c r="C62" s="7" t="s">
        <v>277</v>
      </c>
      <c r="D62" s="11" t="s">
        <v>278</v>
      </c>
      <c r="E62" s="12" t="s">
        <v>279</v>
      </c>
      <c r="F62" s="11">
        <v>0</v>
      </c>
      <c r="G62" s="11">
        <v>0</v>
      </c>
      <c r="H62" s="11">
        <v>1</v>
      </c>
      <c r="I62" s="11">
        <v>0</v>
      </c>
      <c r="J62" s="11">
        <v>0.7</v>
      </c>
      <c r="K62" s="24">
        <v>0</v>
      </c>
      <c r="L62" s="11" t="s">
        <v>188</v>
      </c>
    </row>
  </sheetData>
  <sortState ref="A3:P62">
    <sortCondition ref="K3:K62" descending="1"/>
    <sortCondition ref="H3:H62" descending="1"/>
    <sortCondition ref="I3:I62"/>
    <sortCondition ref="J3:J62"/>
  </sortState>
  <mergeCells count="1">
    <mergeCell ref="A1:L1"/>
  </mergeCells>
  <printOptions horizontalCentered="1"/>
  <pageMargins left="0.393700787401575" right="0.393700787401575" top="0.393700787401575" bottom="0.393700787401575" header="0" footer="0"/>
  <pageSetup paperSize="9" scale="8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C3" sqref="C3"/>
    </sheetView>
  </sheetViews>
  <sheetFormatPr defaultColWidth="9.14285714285714" defaultRowHeight="12.75"/>
  <cols>
    <col min="1" max="1" width="6.57142857142857" customWidth="1"/>
    <col min="2" max="2" width="10.2857142857143" customWidth="1"/>
    <col min="3" max="3" width="40.1428571428571" customWidth="1"/>
    <col min="4" max="4" width="13.7142857142857" customWidth="1"/>
    <col min="5" max="5" width="13.7142857142857" style="1" customWidth="1"/>
  </cols>
  <sheetData>
    <row r="1" ht="30" customHeight="1" spans="1:13">
      <c r="A1" s="2" t="s">
        <v>72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</row>
    <row r="2" ht="25" customHeight="1" spans="1:13">
      <c r="A2" s="4" t="s">
        <v>73</v>
      </c>
      <c r="B2" s="5" t="s">
        <v>74</v>
      </c>
      <c r="C2" s="5" t="s">
        <v>75</v>
      </c>
      <c r="D2" s="5" t="s">
        <v>76</v>
      </c>
      <c r="E2" s="5" t="s">
        <v>77</v>
      </c>
      <c r="F2" s="4" t="s">
        <v>78</v>
      </c>
      <c r="G2" s="4" t="s">
        <v>79</v>
      </c>
      <c r="H2" s="4" t="s">
        <v>80</v>
      </c>
      <c r="I2" s="4" t="s">
        <v>81</v>
      </c>
      <c r="J2" s="5" t="s">
        <v>82</v>
      </c>
      <c r="K2" s="5" t="s">
        <v>83</v>
      </c>
      <c r="L2" s="5" t="s">
        <v>280</v>
      </c>
      <c r="M2" s="5" t="s">
        <v>84</v>
      </c>
    </row>
    <row r="3" ht="25" customHeight="1" spans="1:13">
      <c r="A3" s="10">
        <v>1</v>
      </c>
      <c r="B3" s="11" t="s">
        <v>113</v>
      </c>
      <c r="C3" s="7" t="s">
        <v>281</v>
      </c>
      <c r="D3" s="11" t="s">
        <v>282</v>
      </c>
      <c r="E3" s="12" t="s">
        <v>283</v>
      </c>
      <c r="F3" s="11">
        <v>255</v>
      </c>
      <c r="G3" s="11">
        <v>1.2</v>
      </c>
      <c r="H3" s="11">
        <v>1</v>
      </c>
      <c r="I3" s="11">
        <f>4*60+55</f>
        <v>295</v>
      </c>
      <c r="J3" s="11">
        <v>1.4</v>
      </c>
      <c r="K3" s="11">
        <f t="shared" ref="K3:K50" si="0">F3*G3*H3</f>
        <v>306</v>
      </c>
      <c r="L3" s="11">
        <v>1</v>
      </c>
      <c r="M3" s="16" t="s">
        <v>89</v>
      </c>
    </row>
    <row r="4" ht="25" customHeight="1" spans="1:13">
      <c r="A4" s="10">
        <v>2</v>
      </c>
      <c r="B4" s="11" t="s">
        <v>97</v>
      </c>
      <c r="C4" s="7" t="s">
        <v>284</v>
      </c>
      <c r="D4" s="11" t="s">
        <v>285</v>
      </c>
      <c r="E4" s="7" t="s">
        <v>286</v>
      </c>
      <c r="F4" s="11">
        <v>220</v>
      </c>
      <c r="G4" s="11">
        <v>1.2</v>
      </c>
      <c r="H4" s="11">
        <v>1</v>
      </c>
      <c r="I4" s="11">
        <f>7*60+37</f>
        <v>457</v>
      </c>
      <c r="J4" s="11">
        <v>0.3</v>
      </c>
      <c r="K4" s="11">
        <f t="shared" si="0"/>
        <v>264</v>
      </c>
      <c r="L4" s="11">
        <v>2</v>
      </c>
      <c r="M4" s="16" t="s">
        <v>89</v>
      </c>
    </row>
    <row r="5" ht="25" customHeight="1" spans="1:13">
      <c r="A5" s="10">
        <v>3</v>
      </c>
      <c r="B5" s="11" t="s">
        <v>117</v>
      </c>
      <c r="C5" s="7" t="s">
        <v>287</v>
      </c>
      <c r="D5" s="11" t="s">
        <v>288</v>
      </c>
      <c r="E5" s="12" t="s">
        <v>289</v>
      </c>
      <c r="F5" s="11">
        <v>215</v>
      </c>
      <c r="G5" s="11">
        <v>1.2</v>
      </c>
      <c r="H5" s="11">
        <v>1</v>
      </c>
      <c r="I5" s="11">
        <f>7*60+10.53</f>
        <v>430.53</v>
      </c>
      <c r="J5" s="11">
        <v>0.8</v>
      </c>
      <c r="K5" s="11">
        <f t="shared" si="0"/>
        <v>258</v>
      </c>
      <c r="L5" s="11">
        <v>3</v>
      </c>
      <c r="M5" s="16" t="s">
        <v>89</v>
      </c>
    </row>
    <row r="6" ht="25" customHeight="1" spans="1:13">
      <c r="A6" s="10">
        <v>4</v>
      </c>
      <c r="B6" s="11" t="s">
        <v>113</v>
      </c>
      <c r="C6" s="7" t="s">
        <v>290</v>
      </c>
      <c r="D6" s="11" t="s">
        <v>291</v>
      </c>
      <c r="E6" s="12" t="s">
        <v>283</v>
      </c>
      <c r="F6" s="11">
        <v>220</v>
      </c>
      <c r="G6" s="11">
        <v>1.1</v>
      </c>
      <c r="H6" s="11">
        <v>1</v>
      </c>
      <c r="I6" s="11">
        <f>6*60+19.33</f>
        <v>379.33</v>
      </c>
      <c r="J6" s="11">
        <v>0.8</v>
      </c>
      <c r="K6" s="11">
        <f t="shared" si="0"/>
        <v>242</v>
      </c>
      <c r="L6" s="11">
        <v>4</v>
      </c>
      <c r="M6" s="16" t="s">
        <v>89</v>
      </c>
    </row>
    <row r="7" ht="25" customHeight="1" spans="1:13">
      <c r="A7" s="10">
        <v>5</v>
      </c>
      <c r="B7" s="11" t="s">
        <v>105</v>
      </c>
      <c r="C7" s="7" t="s">
        <v>292</v>
      </c>
      <c r="D7" s="11" t="s">
        <v>293</v>
      </c>
      <c r="E7" s="12" t="s">
        <v>294</v>
      </c>
      <c r="F7" s="11">
        <v>195</v>
      </c>
      <c r="G7" s="11">
        <v>1.2</v>
      </c>
      <c r="H7" s="11">
        <v>1</v>
      </c>
      <c r="I7" s="11">
        <f>8*60</f>
        <v>480</v>
      </c>
      <c r="J7" s="11">
        <v>0.8</v>
      </c>
      <c r="K7" s="11">
        <f t="shared" si="0"/>
        <v>234</v>
      </c>
      <c r="L7" s="11">
        <v>5</v>
      </c>
      <c r="M7" s="16" t="s">
        <v>89</v>
      </c>
    </row>
    <row r="8" ht="25" customHeight="1" spans="1:13">
      <c r="A8" s="10">
        <v>6</v>
      </c>
      <c r="B8" s="11" t="s">
        <v>105</v>
      </c>
      <c r="C8" s="7" t="s">
        <v>295</v>
      </c>
      <c r="D8" s="6" t="s">
        <v>296</v>
      </c>
      <c r="E8" s="7" t="s">
        <v>108</v>
      </c>
      <c r="F8" s="11">
        <v>195</v>
      </c>
      <c r="G8" s="11">
        <v>1.2</v>
      </c>
      <c r="H8" s="11">
        <v>1</v>
      </c>
      <c r="I8" s="11">
        <f>8*60</f>
        <v>480</v>
      </c>
      <c r="J8" s="11">
        <v>1.2</v>
      </c>
      <c r="K8" s="11">
        <f t="shared" si="0"/>
        <v>234</v>
      </c>
      <c r="L8" s="11">
        <v>6</v>
      </c>
      <c r="M8" s="16" t="s">
        <v>89</v>
      </c>
    </row>
    <row r="9" ht="25" customHeight="1" spans="1:13">
      <c r="A9" s="10">
        <v>7</v>
      </c>
      <c r="B9" s="11" t="s">
        <v>97</v>
      </c>
      <c r="C9" s="7" t="s">
        <v>297</v>
      </c>
      <c r="D9" s="11" t="s">
        <v>298</v>
      </c>
      <c r="E9" s="12" t="s">
        <v>201</v>
      </c>
      <c r="F9" s="11">
        <v>165</v>
      </c>
      <c r="G9" s="11">
        <v>1.1</v>
      </c>
      <c r="H9" s="11">
        <v>1</v>
      </c>
      <c r="I9" s="11">
        <f>3*60+48.63</f>
        <v>228.63</v>
      </c>
      <c r="J9" s="11">
        <v>1.1</v>
      </c>
      <c r="K9" s="11">
        <f t="shared" si="0"/>
        <v>181.5</v>
      </c>
      <c r="L9" s="11">
        <v>7</v>
      </c>
      <c r="M9" s="16" t="s">
        <v>89</v>
      </c>
    </row>
    <row r="10" ht="25" customHeight="1" spans="1:13">
      <c r="A10" s="10">
        <v>8</v>
      </c>
      <c r="B10" s="11" t="s">
        <v>85</v>
      </c>
      <c r="C10" s="7" t="s">
        <v>299</v>
      </c>
      <c r="D10" s="11" t="s">
        <v>300</v>
      </c>
      <c r="E10" s="7" t="s">
        <v>301</v>
      </c>
      <c r="F10" s="11">
        <v>145</v>
      </c>
      <c r="G10" s="11">
        <v>1.2</v>
      </c>
      <c r="H10" s="11">
        <v>1</v>
      </c>
      <c r="I10" s="11">
        <f>6*60+28.37</f>
        <v>388.37</v>
      </c>
      <c r="J10" s="11">
        <v>0.7</v>
      </c>
      <c r="K10" s="11">
        <f t="shared" si="0"/>
        <v>174</v>
      </c>
      <c r="L10" s="11">
        <v>8</v>
      </c>
      <c r="M10" s="16" t="s">
        <v>124</v>
      </c>
    </row>
    <row r="11" ht="25" customHeight="1" spans="1:13">
      <c r="A11" s="10">
        <v>9</v>
      </c>
      <c r="B11" s="11" t="s">
        <v>113</v>
      </c>
      <c r="C11" s="7" t="s">
        <v>302</v>
      </c>
      <c r="D11" s="11" t="s">
        <v>303</v>
      </c>
      <c r="E11" s="12" t="s">
        <v>283</v>
      </c>
      <c r="F11" s="11">
        <v>140</v>
      </c>
      <c r="G11" s="11">
        <v>1.2</v>
      </c>
      <c r="H11" s="11">
        <v>1</v>
      </c>
      <c r="I11" s="11">
        <f>6*60+7.29</f>
        <v>367.29</v>
      </c>
      <c r="J11" s="11">
        <v>0.8</v>
      </c>
      <c r="K11" s="11">
        <f t="shared" si="0"/>
        <v>168</v>
      </c>
      <c r="L11" s="11">
        <v>9</v>
      </c>
      <c r="M11" s="16" t="s">
        <v>124</v>
      </c>
    </row>
    <row r="12" ht="25" customHeight="1" spans="1:13">
      <c r="A12" s="10">
        <v>10</v>
      </c>
      <c r="B12" s="11" t="s">
        <v>225</v>
      </c>
      <c r="C12" s="7" t="s">
        <v>304</v>
      </c>
      <c r="D12" s="11" t="s">
        <v>305</v>
      </c>
      <c r="E12" s="12" t="s">
        <v>273</v>
      </c>
      <c r="F12" s="11">
        <v>140</v>
      </c>
      <c r="G12" s="11">
        <v>1.2</v>
      </c>
      <c r="H12" s="11">
        <v>0.8</v>
      </c>
      <c r="I12" s="11">
        <f>7*60+35.58</f>
        <v>455.58</v>
      </c>
      <c r="J12" s="11">
        <v>0.7</v>
      </c>
      <c r="K12" s="11">
        <f t="shared" si="0"/>
        <v>134.4</v>
      </c>
      <c r="L12" s="11">
        <v>10</v>
      </c>
      <c r="M12" s="16" t="s">
        <v>124</v>
      </c>
    </row>
    <row r="13" ht="25" customHeight="1" spans="1:13">
      <c r="A13" s="10">
        <v>11</v>
      </c>
      <c r="B13" s="11" t="s">
        <v>105</v>
      </c>
      <c r="C13" s="7" t="s">
        <v>306</v>
      </c>
      <c r="D13" s="11" t="s">
        <v>307</v>
      </c>
      <c r="E13" s="12" t="s">
        <v>308</v>
      </c>
      <c r="F13" s="11">
        <v>110</v>
      </c>
      <c r="G13" s="11">
        <v>1.2</v>
      </c>
      <c r="H13" s="11">
        <v>1</v>
      </c>
      <c r="I13" s="11">
        <f t="shared" ref="I13:I15" si="1">8*60</f>
        <v>480</v>
      </c>
      <c r="J13" s="11">
        <v>1.8</v>
      </c>
      <c r="K13" s="11">
        <f t="shared" si="0"/>
        <v>132</v>
      </c>
      <c r="L13" s="11">
        <v>11</v>
      </c>
      <c r="M13" s="16" t="s">
        <v>124</v>
      </c>
    </row>
    <row r="14" ht="25" customHeight="1" spans="1:13">
      <c r="A14" s="10">
        <v>12</v>
      </c>
      <c r="B14" s="11" t="s">
        <v>117</v>
      </c>
      <c r="C14" s="7" t="s">
        <v>309</v>
      </c>
      <c r="D14" s="11" t="s">
        <v>310</v>
      </c>
      <c r="E14" s="12" t="s">
        <v>311</v>
      </c>
      <c r="F14" s="11">
        <v>105</v>
      </c>
      <c r="G14" s="11">
        <v>1.2</v>
      </c>
      <c r="H14" s="11">
        <v>1</v>
      </c>
      <c r="I14" s="11">
        <f t="shared" si="1"/>
        <v>480</v>
      </c>
      <c r="J14" s="11">
        <v>0.8</v>
      </c>
      <c r="K14" s="11">
        <f t="shared" si="0"/>
        <v>126</v>
      </c>
      <c r="L14" s="11">
        <v>12</v>
      </c>
      <c r="M14" s="16" t="s">
        <v>124</v>
      </c>
    </row>
    <row r="15" ht="25" customHeight="1" spans="1:13">
      <c r="A15" s="10">
        <v>13</v>
      </c>
      <c r="B15" s="11" t="s">
        <v>221</v>
      </c>
      <c r="C15" s="7" t="s">
        <v>312</v>
      </c>
      <c r="D15" s="11" t="s">
        <v>313</v>
      </c>
      <c r="E15" s="12" t="s">
        <v>314</v>
      </c>
      <c r="F15" s="11">
        <v>105</v>
      </c>
      <c r="G15" s="11">
        <v>1.2</v>
      </c>
      <c r="H15" s="11">
        <v>1</v>
      </c>
      <c r="I15" s="11">
        <f t="shared" si="1"/>
        <v>480</v>
      </c>
      <c r="J15" s="11">
        <v>0.8</v>
      </c>
      <c r="K15" s="11">
        <f t="shared" si="0"/>
        <v>126</v>
      </c>
      <c r="L15" s="11">
        <v>13</v>
      </c>
      <c r="M15" s="16" t="s">
        <v>124</v>
      </c>
    </row>
    <row r="16" ht="25" customHeight="1" spans="1:13">
      <c r="A16" s="10">
        <v>14</v>
      </c>
      <c r="B16" s="11" t="s">
        <v>101</v>
      </c>
      <c r="C16" s="7" t="s">
        <v>315</v>
      </c>
      <c r="D16" s="11" t="s">
        <v>316</v>
      </c>
      <c r="E16" s="12" t="s">
        <v>317</v>
      </c>
      <c r="F16" s="13">
        <v>100</v>
      </c>
      <c r="G16" s="13">
        <v>1.2</v>
      </c>
      <c r="H16" s="13">
        <v>1</v>
      </c>
      <c r="I16" s="13">
        <f>4*60+9.05</f>
        <v>249.05</v>
      </c>
      <c r="J16" s="13">
        <v>0.8</v>
      </c>
      <c r="K16" s="11">
        <f t="shared" si="0"/>
        <v>120</v>
      </c>
      <c r="L16" s="11">
        <v>14</v>
      </c>
      <c r="M16" s="16" t="s">
        <v>124</v>
      </c>
    </row>
    <row r="17" ht="25" customHeight="1" spans="1:13">
      <c r="A17" s="10">
        <v>15</v>
      </c>
      <c r="B17" s="11" t="s">
        <v>97</v>
      </c>
      <c r="C17" s="7" t="s">
        <v>318</v>
      </c>
      <c r="D17" s="11" t="s">
        <v>319</v>
      </c>
      <c r="E17" s="12" t="s">
        <v>201</v>
      </c>
      <c r="F17" s="13">
        <v>100</v>
      </c>
      <c r="G17" s="13">
        <v>1.2</v>
      </c>
      <c r="H17" s="13">
        <v>1</v>
      </c>
      <c r="I17" s="13">
        <f>5*60+59.95</f>
        <v>359.95</v>
      </c>
      <c r="J17" s="13">
        <v>1.1</v>
      </c>
      <c r="K17" s="11">
        <f t="shared" si="0"/>
        <v>120</v>
      </c>
      <c r="L17" s="11">
        <v>15</v>
      </c>
      <c r="M17" s="16" t="s">
        <v>124</v>
      </c>
    </row>
    <row r="18" ht="25" customHeight="1" spans="1:13">
      <c r="A18" s="10">
        <v>16</v>
      </c>
      <c r="B18" s="11" t="s">
        <v>85</v>
      </c>
      <c r="C18" s="7" t="s">
        <v>320</v>
      </c>
      <c r="D18" s="11" t="s">
        <v>321</v>
      </c>
      <c r="E18" s="7" t="s">
        <v>322</v>
      </c>
      <c r="F18" s="13">
        <v>105</v>
      </c>
      <c r="G18" s="13">
        <v>1.1</v>
      </c>
      <c r="H18" s="13">
        <v>1</v>
      </c>
      <c r="I18" s="13">
        <f>6*60+39.71</f>
        <v>399.71</v>
      </c>
      <c r="J18" s="13">
        <v>0.7</v>
      </c>
      <c r="K18" s="11">
        <f t="shared" si="0"/>
        <v>115.5</v>
      </c>
      <c r="L18" s="11">
        <v>16</v>
      </c>
      <c r="M18" s="16" t="s">
        <v>124</v>
      </c>
    </row>
    <row r="19" ht="33" spans="1:13">
      <c r="A19" s="10">
        <v>17</v>
      </c>
      <c r="B19" s="14" t="s">
        <v>323</v>
      </c>
      <c r="C19" s="7" t="s">
        <v>324</v>
      </c>
      <c r="D19" s="6" t="s">
        <v>325</v>
      </c>
      <c r="E19" s="12" t="s">
        <v>326</v>
      </c>
      <c r="F19" s="13">
        <v>90</v>
      </c>
      <c r="G19" s="13">
        <v>1.1</v>
      </c>
      <c r="H19" s="13">
        <v>1</v>
      </c>
      <c r="I19" s="13">
        <f>8*60</f>
        <v>480</v>
      </c>
      <c r="J19" s="13">
        <v>1.1</v>
      </c>
      <c r="K19" s="11">
        <f t="shared" si="0"/>
        <v>99</v>
      </c>
      <c r="L19" s="11">
        <v>17</v>
      </c>
      <c r="M19" s="16" t="s">
        <v>124</v>
      </c>
    </row>
    <row r="20" ht="25" customHeight="1" spans="1:13">
      <c r="A20" s="10">
        <v>18</v>
      </c>
      <c r="B20" s="11" t="s">
        <v>109</v>
      </c>
      <c r="C20" s="7" t="s">
        <v>327</v>
      </c>
      <c r="D20" s="11" t="s">
        <v>328</v>
      </c>
      <c r="E20" s="7" t="s">
        <v>329</v>
      </c>
      <c r="F20" s="15">
        <v>85</v>
      </c>
      <c r="G20" s="15">
        <v>1.1</v>
      </c>
      <c r="H20" s="15">
        <v>1</v>
      </c>
      <c r="I20" s="15">
        <f>4*60+43</f>
        <v>283</v>
      </c>
      <c r="J20" s="15">
        <v>0.9</v>
      </c>
      <c r="K20" s="11">
        <f t="shared" si="0"/>
        <v>93.5</v>
      </c>
      <c r="L20" s="11">
        <v>18</v>
      </c>
      <c r="M20" s="16" t="s">
        <v>124</v>
      </c>
    </row>
    <row r="21" ht="25" customHeight="1" spans="1:13">
      <c r="A21" s="10">
        <v>19</v>
      </c>
      <c r="B21" s="11" t="s">
        <v>117</v>
      </c>
      <c r="C21" s="7" t="s">
        <v>330</v>
      </c>
      <c r="D21" s="11" t="s">
        <v>331</v>
      </c>
      <c r="E21" s="12" t="s">
        <v>332</v>
      </c>
      <c r="F21" s="13">
        <v>85</v>
      </c>
      <c r="G21" s="13">
        <v>1.1</v>
      </c>
      <c r="H21" s="13">
        <v>1</v>
      </c>
      <c r="I21" s="13">
        <f>7*60+14</f>
        <v>434</v>
      </c>
      <c r="J21" s="13">
        <v>0.9</v>
      </c>
      <c r="K21" s="11">
        <f t="shared" si="0"/>
        <v>93.5</v>
      </c>
      <c r="L21" s="11">
        <v>19</v>
      </c>
      <c r="M21" s="16" t="s">
        <v>124</v>
      </c>
    </row>
    <row r="22" ht="25" customHeight="1" spans="1:13">
      <c r="A22" s="10">
        <v>20</v>
      </c>
      <c r="B22" s="11" t="s">
        <v>177</v>
      </c>
      <c r="C22" s="7" t="s">
        <v>333</v>
      </c>
      <c r="D22" s="11" t="s">
        <v>334</v>
      </c>
      <c r="E22" s="12" t="s">
        <v>335</v>
      </c>
      <c r="F22" s="13">
        <v>80</v>
      </c>
      <c r="G22" s="13">
        <v>1</v>
      </c>
      <c r="H22" s="13">
        <v>1</v>
      </c>
      <c r="I22" s="13">
        <f>3*60+20.61</f>
        <v>200.61</v>
      </c>
      <c r="J22" s="13">
        <v>0.5</v>
      </c>
      <c r="K22" s="11">
        <f t="shared" si="0"/>
        <v>80</v>
      </c>
      <c r="L22" s="11">
        <v>20</v>
      </c>
      <c r="M22" s="16" t="s">
        <v>124</v>
      </c>
    </row>
    <row r="23" ht="25" customHeight="1" spans="1:13">
      <c r="A23" s="10">
        <v>21</v>
      </c>
      <c r="B23" s="11" t="s">
        <v>259</v>
      </c>
      <c r="C23" s="7" t="s">
        <v>336</v>
      </c>
      <c r="D23" s="11" t="s">
        <v>337</v>
      </c>
      <c r="E23" s="12" t="s">
        <v>338</v>
      </c>
      <c r="F23" s="13">
        <v>75</v>
      </c>
      <c r="G23" s="13">
        <v>1</v>
      </c>
      <c r="H23" s="13">
        <v>1</v>
      </c>
      <c r="I23" s="13">
        <f>3*60+26</f>
        <v>206</v>
      </c>
      <c r="J23" s="13">
        <v>0.8</v>
      </c>
      <c r="K23" s="11">
        <f t="shared" si="0"/>
        <v>75</v>
      </c>
      <c r="L23" s="11">
        <v>21</v>
      </c>
      <c r="M23" s="16" t="s">
        <v>124</v>
      </c>
    </row>
    <row r="24" ht="25" customHeight="1" spans="1:13">
      <c r="A24" s="10">
        <v>22</v>
      </c>
      <c r="B24" s="11" t="s">
        <v>105</v>
      </c>
      <c r="C24" s="7" t="s">
        <v>339</v>
      </c>
      <c r="D24" s="11" t="s">
        <v>340</v>
      </c>
      <c r="E24" s="12" t="s">
        <v>341</v>
      </c>
      <c r="F24" s="13">
        <v>75</v>
      </c>
      <c r="G24" s="13">
        <v>1</v>
      </c>
      <c r="H24" s="13">
        <v>1</v>
      </c>
      <c r="I24" s="13">
        <f t="shared" ref="I24:I26" si="2">8*60</f>
        <v>480</v>
      </c>
      <c r="J24" s="13">
        <v>0.8</v>
      </c>
      <c r="K24" s="11">
        <f t="shared" si="0"/>
        <v>75</v>
      </c>
      <c r="L24" s="11">
        <v>22</v>
      </c>
      <c r="M24" s="16" t="s">
        <v>124</v>
      </c>
    </row>
    <row r="25" ht="25" customHeight="1" spans="1:13">
      <c r="A25" s="10">
        <v>23</v>
      </c>
      <c r="B25" s="11" t="s">
        <v>113</v>
      </c>
      <c r="C25" s="7" t="s">
        <v>342</v>
      </c>
      <c r="D25" s="11" t="s">
        <v>343</v>
      </c>
      <c r="E25" s="12" t="s">
        <v>344</v>
      </c>
      <c r="F25" s="13">
        <v>60</v>
      </c>
      <c r="G25" s="13">
        <v>1</v>
      </c>
      <c r="H25" s="13">
        <v>1</v>
      </c>
      <c r="I25" s="13">
        <f t="shared" si="2"/>
        <v>480</v>
      </c>
      <c r="J25" s="13">
        <v>0.8</v>
      </c>
      <c r="K25" s="11">
        <f t="shared" si="0"/>
        <v>60</v>
      </c>
      <c r="L25" s="11">
        <v>23</v>
      </c>
      <c r="M25" s="16" t="s">
        <v>124</v>
      </c>
    </row>
    <row r="26" ht="25" customHeight="1" spans="1:13">
      <c r="A26" s="10">
        <v>24</v>
      </c>
      <c r="B26" s="11" t="s">
        <v>192</v>
      </c>
      <c r="C26" s="7" t="s">
        <v>345</v>
      </c>
      <c r="D26" s="11" t="s">
        <v>346</v>
      </c>
      <c r="E26" s="12" t="s">
        <v>347</v>
      </c>
      <c r="F26" s="13">
        <v>30</v>
      </c>
      <c r="G26" s="13">
        <v>1.1</v>
      </c>
      <c r="H26" s="13">
        <v>0.8</v>
      </c>
      <c r="I26" s="13">
        <f t="shared" si="2"/>
        <v>480</v>
      </c>
      <c r="J26" s="13">
        <v>0.7</v>
      </c>
      <c r="K26" s="11">
        <f t="shared" si="0"/>
        <v>26.4</v>
      </c>
      <c r="L26" s="11">
        <v>24</v>
      </c>
      <c r="M26" s="16" t="s">
        <v>124</v>
      </c>
    </row>
    <row r="27" ht="25" customHeight="1" spans="1:13">
      <c r="A27" s="10">
        <v>25</v>
      </c>
      <c r="B27" s="11" t="s">
        <v>93</v>
      </c>
      <c r="C27" s="7" t="s">
        <v>348</v>
      </c>
      <c r="D27" s="11" t="s">
        <v>349</v>
      </c>
      <c r="E27" s="12" t="s">
        <v>350</v>
      </c>
      <c r="F27" s="13">
        <v>0</v>
      </c>
      <c r="G27" s="13">
        <v>1</v>
      </c>
      <c r="H27" s="13">
        <v>1</v>
      </c>
      <c r="I27" s="13">
        <f>1*60+42.86</f>
        <v>102.86</v>
      </c>
      <c r="J27" s="13">
        <v>0.8</v>
      </c>
      <c r="K27" s="11">
        <f t="shared" si="0"/>
        <v>0</v>
      </c>
      <c r="L27" s="11">
        <v>25</v>
      </c>
      <c r="M27" s="15" t="s">
        <v>188</v>
      </c>
    </row>
    <row r="28" ht="25" customHeight="1" spans="1:13">
      <c r="A28" s="10">
        <v>26</v>
      </c>
      <c r="B28" s="11" t="s">
        <v>170</v>
      </c>
      <c r="C28" s="7" t="s">
        <v>351</v>
      </c>
      <c r="D28" s="11" t="s">
        <v>352</v>
      </c>
      <c r="E28" s="12" t="s">
        <v>353</v>
      </c>
      <c r="F28" s="13">
        <v>0</v>
      </c>
      <c r="G28" s="13">
        <v>1</v>
      </c>
      <c r="H28" s="13">
        <v>1</v>
      </c>
      <c r="I28" s="13">
        <f>3*60+8</f>
        <v>188</v>
      </c>
      <c r="J28" s="13">
        <v>0.7</v>
      </c>
      <c r="K28" s="11">
        <f t="shared" si="0"/>
        <v>0</v>
      </c>
      <c r="L28" s="11">
        <v>26</v>
      </c>
      <c r="M28" s="15" t="s">
        <v>188</v>
      </c>
    </row>
    <row r="29" ht="25" customHeight="1" spans="1:13">
      <c r="A29" s="10">
        <v>27</v>
      </c>
      <c r="B29" s="11" t="s">
        <v>192</v>
      </c>
      <c r="C29" s="7" t="s">
        <v>354</v>
      </c>
      <c r="D29" s="11" t="s">
        <v>355</v>
      </c>
      <c r="E29" s="12" t="s">
        <v>356</v>
      </c>
      <c r="F29" s="13">
        <v>0</v>
      </c>
      <c r="G29" s="13">
        <v>1.1</v>
      </c>
      <c r="H29" s="13">
        <v>1</v>
      </c>
      <c r="I29" s="13">
        <f>3*60+23.78</f>
        <v>203.78</v>
      </c>
      <c r="J29" s="13">
        <v>0.8</v>
      </c>
      <c r="K29" s="11">
        <f t="shared" si="0"/>
        <v>0</v>
      </c>
      <c r="L29" s="11">
        <v>27</v>
      </c>
      <c r="M29" s="15" t="s">
        <v>188</v>
      </c>
    </row>
    <row r="30" ht="25" customHeight="1" spans="1:13">
      <c r="A30" s="10">
        <v>28</v>
      </c>
      <c r="B30" s="11" t="s">
        <v>109</v>
      </c>
      <c r="C30" s="7" t="s">
        <v>357</v>
      </c>
      <c r="D30" s="6" t="s">
        <v>358</v>
      </c>
      <c r="E30" s="12" t="s">
        <v>359</v>
      </c>
      <c r="F30" s="13">
        <v>0</v>
      </c>
      <c r="G30" s="13">
        <v>1</v>
      </c>
      <c r="H30" s="13">
        <v>1</v>
      </c>
      <c r="I30" s="13">
        <f>4*60+16</f>
        <v>256</v>
      </c>
      <c r="J30" s="13">
        <v>0.8</v>
      </c>
      <c r="K30" s="11">
        <f t="shared" si="0"/>
        <v>0</v>
      </c>
      <c r="L30" s="11">
        <v>28</v>
      </c>
      <c r="M30" s="15" t="s">
        <v>188</v>
      </c>
    </row>
    <row r="31" ht="25" customHeight="1" spans="1:13">
      <c r="A31" s="10">
        <v>29</v>
      </c>
      <c r="B31" s="11" t="s">
        <v>177</v>
      </c>
      <c r="C31" s="7" t="s">
        <v>360</v>
      </c>
      <c r="D31" s="11" t="s">
        <v>361</v>
      </c>
      <c r="E31" s="12" t="s">
        <v>362</v>
      </c>
      <c r="F31" s="13">
        <v>0</v>
      </c>
      <c r="G31" s="13">
        <v>1.1</v>
      </c>
      <c r="H31" s="13">
        <v>1</v>
      </c>
      <c r="I31" s="13">
        <f>4*60+25.97</f>
        <v>265.97</v>
      </c>
      <c r="J31" s="13">
        <v>0.9</v>
      </c>
      <c r="K31" s="11">
        <f t="shared" si="0"/>
        <v>0</v>
      </c>
      <c r="L31" s="11">
        <v>29</v>
      </c>
      <c r="M31" s="15" t="s">
        <v>188</v>
      </c>
    </row>
    <row r="32" ht="25" customHeight="1" spans="1:13">
      <c r="A32" s="10">
        <v>30</v>
      </c>
      <c r="B32" s="11" t="s">
        <v>221</v>
      </c>
      <c r="C32" s="7" t="s">
        <v>363</v>
      </c>
      <c r="D32" s="11" t="s">
        <v>364</v>
      </c>
      <c r="E32" s="12" t="s">
        <v>365</v>
      </c>
      <c r="F32" s="13">
        <v>0</v>
      </c>
      <c r="G32" s="13">
        <v>1.2</v>
      </c>
      <c r="H32" s="13">
        <v>1</v>
      </c>
      <c r="I32" s="13">
        <f>4*60+37.83</f>
        <v>277.83</v>
      </c>
      <c r="J32" s="13">
        <v>0.8</v>
      </c>
      <c r="K32" s="11">
        <f t="shared" si="0"/>
        <v>0</v>
      </c>
      <c r="L32" s="11">
        <v>30</v>
      </c>
      <c r="M32" s="15" t="s">
        <v>188</v>
      </c>
    </row>
    <row r="33" ht="25" customHeight="1" spans="1:13">
      <c r="A33" s="10">
        <v>31</v>
      </c>
      <c r="B33" s="11" t="s">
        <v>170</v>
      </c>
      <c r="C33" s="7" t="s">
        <v>366</v>
      </c>
      <c r="D33" s="11" t="s">
        <v>367</v>
      </c>
      <c r="E33" s="12" t="s">
        <v>368</v>
      </c>
      <c r="F33" s="13">
        <v>0</v>
      </c>
      <c r="G33" s="13">
        <v>0</v>
      </c>
      <c r="H33" s="13">
        <v>1</v>
      </c>
      <c r="I33" s="13">
        <f>4*60+39</f>
        <v>279</v>
      </c>
      <c r="J33" s="13">
        <v>1.1</v>
      </c>
      <c r="K33" s="11">
        <f t="shared" si="0"/>
        <v>0</v>
      </c>
      <c r="L33" s="11">
        <v>31</v>
      </c>
      <c r="M33" s="15" t="s">
        <v>188</v>
      </c>
    </row>
    <row r="34" ht="25" customHeight="1" spans="1:13">
      <c r="A34" s="10">
        <v>32</v>
      </c>
      <c r="B34" s="11" t="s">
        <v>109</v>
      </c>
      <c r="C34" s="7" t="s">
        <v>369</v>
      </c>
      <c r="D34" s="6" t="s">
        <v>370</v>
      </c>
      <c r="E34" s="12" t="s">
        <v>371</v>
      </c>
      <c r="F34" s="11">
        <v>0</v>
      </c>
      <c r="G34" s="11">
        <v>1</v>
      </c>
      <c r="H34" s="11">
        <v>1</v>
      </c>
      <c r="I34" s="11">
        <f>5*60+10.56</f>
        <v>310.56</v>
      </c>
      <c r="J34" s="11">
        <v>0.8</v>
      </c>
      <c r="K34" s="11">
        <f t="shared" si="0"/>
        <v>0</v>
      </c>
      <c r="L34" s="11">
        <v>32</v>
      </c>
      <c r="M34" s="15" t="s">
        <v>188</v>
      </c>
    </row>
    <row r="35" ht="25" customHeight="1" spans="1:13">
      <c r="A35" s="10">
        <v>33</v>
      </c>
      <c r="B35" s="11" t="s">
        <v>136</v>
      </c>
      <c r="C35" s="7" t="s">
        <v>372</v>
      </c>
      <c r="D35" s="11" t="s">
        <v>373</v>
      </c>
      <c r="E35" s="7" t="s">
        <v>374</v>
      </c>
      <c r="F35" s="11">
        <v>0</v>
      </c>
      <c r="G35" s="11">
        <v>1</v>
      </c>
      <c r="H35" s="11">
        <v>1</v>
      </c>
      <c r="I35" s="11">
        <f>5*60+20.71</f>
        <v>320.71</v>
      </c>
      <c r="J35" s="11">
        <v>0.7</v>
      </c>
      <c r="K35" s="11">
        <f t="shared" si="0"/>
        <v>0</v>
      </c>
      <c r="L35" s="11">
        <v>33</v>
      </c>
      <c r="M35" s="15" t="s">
        <v>188</v>
      </c>
    </row>
    <row r="36" ht="25" customHeight="1" spans="1:13">
      <c r="A36" s="10">
        <v>34</v>
      </c>
      <c r="B36" s="11" t="s">
        <v>192</v>
      </c>
      <c r="C36" s="7" t="s">
        <v>375</v>
      </c>
      <c r="D36" s="11" t="s">
        <v>376</v>
      </c>
      <c r="E36" s="12" t="s">
        <v>377</v>
      </c>
      <c r="F36" s="11">
        <v>0</v>
      </c>
      <c r="G36" s="11">
        <v>1.1</v>
      </c>
      <c r="H36" s="11">
        <v>1</v>
      </c>
      <c r="I36" s="11">
        <f>5*60+25.86</f>
        <v>325.86</v>
      </c>
      <c r="J36" s="17">
        <v>1</v>
      </c>
      <c r="K36" s="11">
        <f t="shared" si="0"/>
        <v>0</v>
      </c>
      <c r="L36" s="11">
        <v>34</v>
      </c>
      <c r="M36" s="15" t="s">
        <v>188</v>
      </c>
    </row>
    <row r="37" ht="25" customHeight="1" spans="1:13">
      <c r="A37" s="10">
        <v>35</v>
      </c>
      <c r="B37" s="11" t="s">
        <v>85</v>
      </c>
      <c r="C37" s="7" t="s">
        <v>378</v>
      </c>
      <c r="D37" s="11" t="s">
        <v>379</v>
      </c>
      <c r="E37" s="7" t="s">
        <v>380</v>
      </c>
      <c r="F37" s="11">
        <v>0</v>
      </c>
      <c r="G37" s="11">
        <v>1.2</v>
      </c>
      <c r="H37" s="11">
        <v>1</v>
      </c>
      <c r="I37" s="11">
        <f>6*60+6.62</f>
        <v>366.62</v>
      </c>
      <c r="J37" s="11">
        <v>0.7</v>
      </c>
      <c r="K37" s="11">
        <f t="shared" si="0"/>
        <v>0</v>
      </c>
      <c r="L37" s="11">
        <v>35</v>
      </c>
      <c r="M37" s="15" t="s">
        <v>188</v>
      </c>
    </row>
    <row r="38" ht="25" customHeight="1" spans="1:13">
      <c r="A38" s="10">
        <v>36</v>
      </c>
      <c r="B38" s="11" t="s">
        <v>93</v>
      </c>
      <c r="C38" s="7" t="s">
        <v>381</v>
      </c>
      <c r="D38" s="11" t="s">
        <v>382</v>
      </c>
      <c r="E38" s="12" t="s">
        <v>383</v>
      </c>
      <c r="F38" s="11">
        <v>0</v>
      </c>
      <c r="G38" s="11">
        <v>1</v>
      </c>
      <c r="H38" s="11">
        <v>1</v>
      </c>
      <c r="I38" s="11">
        <f>7*60+0.5</f>
        <v>420.5</v>
      </c>
      <c r="J38" s="11">
        <v>0.8</v>
      </c>
      <c r="K38" s="11">
        <f t="shared" si="0"/>
        <v>0</v>
      </c>
      <c r="L38" s="11">
        <v>36</v>
      </c>
      <c r="M38" s="15" t="s">
        <v>188</v>
      </c>
    </row>
    <row r="39" ht="25" customHeight="1" spans="1:13">
      <c r="A39" s="10">
        <v>37</v>
      </c>
      <c r="B39" s="11" t="s">
        <v>136</v>
      </c>
      <c r="C39" s="7" t="s">
        <v>384</v>
      </c>
      <c r="D39" s="11" t="s">
        <v>385</v>
      </c>
      <c r="E39" s="12" t="s">
        <v>386</v>
      </c>
      <c r="F39" s="11">
        <v>0</v>
      </c>
      <c r="G39" s="11">
        <v>1</v>
      </c>
      <c r="H39" s="11">
        <v>1</v>
      </c>
      <c r="I39" s="11">
        <f>7*60+45.86</f>
        <v>465.86</v>
      </c>
      <c r="J39" s="11">
        <v>0.8</v>
      </c>
      <c r="K39" s="11">
        <f t="shared" si="0"/>
        <v>0</v>
      </c>
      <c r="L39" s="11">
        <v>37</v>
      </c>
      <c r="M39" s="15" t="s">
        <v>188</v>
      </c>
    </row>
    <row r="40" ht="25" customHeight="1" spans="1:13">
      <c r="A40" s="10">
        <v>38</v>
      </c>
      <c r="B40" s="11" t="s">
        <v>221</v>
      </c>
      <c r="C40" s="7" t="s">
        <v>312</v>
      </c>
      <c r="D40" s="6" t="s">
        <v>387</v>
      </c>
      <c r="E40" s="12" t="s">
        <v>388</v>
      </c>
      <c r="F40" s="11">
        <v>0</v>
      </c>
      <c r="G40" s="11">
        <v>1</v>
      </c>
      <c r="H40" s="11">
        <v>1</v>
      </c>
      <c r="I40" s="11">
        <f>7*60+46</f>
        <v>466</v>
      </c>
      <c r="J40" s="11">
        <v>1.4</v>
      </c>
      <c r="K40" s="11">
        <f t="shared" si="0"/>
        <v>0</v>
      </c>
      <c r="L40" s="11">
        <v>38</v>
      </c>
      <c r="M40" s="15" t="s">
        <v>188</v>
      </c>
    </row>
    <row r="41" ht="25" customHeight="1" spans="1:13">
      <c r="A41" s="10">
        <v>39</v>
      </c>
      <c r="B41" s="11" t="s">
        <v>109</v>
      </c>
      <c r="C41" s="7" t="s">
        <v>389</v>
      </c>
      <c r="D41" s="11" t="s">
        <v>390</v>
      </c>
      <c r="E41" s="12" t="s">
        <v>391</v>
      </c>
      <c r="F41" s="11">
        <v>0</v>
      </c>
      <c r="G41" s="11">
        <v>1.1</v>
      </c>
      <c r="H41" s="11">
        <v>1</v>
      </c>
      <c r="I41" s="11">
        <f>7*60+57.86</f>
        <v>477.86</v>
      </c>
      <c r="J41" s="11">
        <v>0.8</v>
      </c>
      <c r="K41" s="11">
        <f t="shared" si="0"/>
        <v>0</v>
      </c>
      <c r="L41" s="11">
        <v>39</v>
      </c>
      <c r="M41" s="15" t="s">
        <v>188</v>
      </c>
    </row>
    <row r="42" ht="25" customHeight="1" spans="1:13">
      <c r="A42" s="10">
        <v>40</v>
      </c>
      <c r="B42" s="11" t="s">
        <v>117</v>
      </c>
      <c r="C42" s="7" t="s">
        <v>392</v>
      </c>
      <c r="D42" s="11" t="s">
        <v>393</v>
      </c>
      <c r="E42" s="12" t="s">
        <v>394</v>
      </c>
      <c r="F42" s="11">
        <v>0</v>
      </c>
      <c r="G42" s="11">
        <v>1.1</v>
      </c>
      <c r="H42" s="11">
        <v>1</v>
      </c>
      <c r="I42" s="11">
        <f>7*60+58.78</f>
        <v>478.78</v>
      </c>
      <c r="J42" s="11">
        <v>1.6</v>
      </c>
      <c r="K42" s="11">
        <f t="shared" si="0"/>
        <v>0</v>
      </c>
      <c r="L42" s="11">
        <v>40</v>
      </c>
      <c r="M42" s="15" t="s">
        <v>188</v>
      </c>
    </row>
    <row r="43" ht="25" customHeight="1" spans="1:13">
      <c r="A43" s="10">
        <v>41</v>
      </c>
      <c r="B43" s="11" t="s">
        <v>225</v>
      </c>
      <c r="C43" s="7" t="s">
        <v>395</v>
      </c>
      <c r="D43" s="11" t="s">
        <v>396</v>
      </c>
      <c r="E43" s="7" t="s">
        <v>397</v>
      </c>
      <c r="F43" s="11">
        <v>0</v>
      </c>
      <c r="G43" s="11">
        <v>0</v>
      </c>
      <c r="H43" s="11">
        <v>1</v>
      </c>
      <c r="I43" s="11">
        <f t="shared" ref="I43:I48" si="3">8*60</f>
        <v>480</v>
      </c>
      <c r="J43" s="11">
        <v>0.8</v>
      </c>
      <c r="K43" s="11">
        <f t="shared" si="0"/>
        <v>0</v>
      </c>
      <c r="L43" s="11">
        <v>41</v>
      </c>
      <c r="M43" s="15" t="s">
        <v>188</v>
      </c>
    </row>
    <row r="44" ht="25" customHeight="1" spans="1:13">
      <c r="A44" s="10">
        <v>42</v>
      </c>
      <c r="B44" s="11" t="s">
        <v>221</v>
      </c>
      <c r="C44" s="7" t="s">
        <v>398</v>
      </c>
      <c r="D44" s="11" t="s">
        <v>399</v>
      </c>
      <c r="E44" s="12" t="s">
        <v>365</v>
      </c>
      <c r="F44" s="11">
        <v>0</v>
      </c>
      <c r="G44" s="11">
        <v>1</v>
      </c>
      <c r="H44" s="11">
        <v>1</v>
      </c>
      <c r="I44" s="11">
        <f t="shared" si="3"/>
        <v>480</v>
      </c>
      <c r="J44" s="11">
        <v>0.8</v>
      </c>
      <c r="K44" s="11">
        <f t="shared" si="0"/>
        <v>0</v>
      </c>
      <c r="L44" s="11">
        <v>42</v>
      </c>
      <c r="M44" s="15" t="s">
        <v>188</v>
      </c>
    </row>
    <row r="45" ht="25" customHeight="1" spans="1:13">
      <c r="A45" s="10">
        <v>43</v>
      </c>
      <c r="B45" s="11" t="s">
        <v>117</v>
      </c>
      <c r="C45" s="7" t="s">
        <v>400</v>
      </c>
      <c r="D45" s="11" t="s">
        <v>401</v>
      </c>
      <c r="E45" s="12" t="s">
        <v>402</v>
      </c>
      <c r="F45" s="11">
        <v>0</v>
      </c>
      <c r="G45" s="11">
        <v>1</v>
      </c>
      <c r="H45" s="11">
        <v>1</v>
      </c>
      <c r="I45" s="11">
        <f t="shared" si="3"/>
        <v>480</v>
      </c>
      <c r="J45" s="11">
        <v>0.8</v>
      </c>
      <c r="K45" s="11">
        <f t="shared" si="0"/>
        <v>0</v>
      </c>
      <c r="L45" s="11">
        <v>43</v>
      </c>
      <c r="M45" s="15" t="s">
        <v>188</v>
      </c>
    </row>
    <row r="46" ht="25" customHeight="1" spans="1:13">
      <c r="A46" s="10">
        <v>44</v>
      </c>
      <c r="B46" s="11" t="s">
        <v>101</v>
      </c>
      <c r="C46" s="7" t="s">
        <v>403</v>
      </c>
      <c r="D46" s="11" t="s">
        <v>404</v>
      </c>
      <c r="E46" s="12" t="s">
        <v>405</v>
      </c>
      <c r="F46" s="11">
        <v>0</v>
      </c>
      <c r="G46" s="11">
        <v>1</v>
      </c>
      <c r="H46" s="11">
        <v>1</v>
      </c>
      <c r="I46" s="11">
        <f t="shared" si="3"/>
        <v>480</v>
      </c>
      <c r="J46" s="11">
        <v>0.8</v>
      </c>
      <c r="K46" s="11">
        <f t="shared" si="0"/>
        <v>0</v>
      </c>
      <c r="L46" s="11">
        <v>44</v>
      </c>
      <c r="M46" s="16" t="s">
        <v>188</v>
      </c>
    </row>
    <row r="47" ht="25" customHeight="1" spans="1:13">
      <c r="A47" s="10">
        <v>45</v>
      </c>
      <c r="B47" s="11" t="s">
        <v>97</v>
      </c>
      <c r="C47" s="7" t="s">
        <v>406</v>
      </c>
      <c r="D47" s="6" t="s">
        <v>407</v>
      </c>
      <c r="E47" s="12" t="s">
        <v>408</v>
      </c>
      <c r="F47" s="11">
        <v>0</v>
      </c>
      <c r="G47" s="11">
        <v>1.1</v>
      </c>
      <c r="H47" s="11">
        <v>1</v>
      </c>
      <c r="I47" s="11">
        <f t="shared" si="3"/>
        <v>480</v>
      </c>
      <c r="J47" s="11">
        <v>0.8</v>
      </c>
      <c r="K47" s="11">
        <f t="shared" si="0"/>
        <v>0</v>
      </c>
      <c r="L47" s="11">
        <v>45</v>
      </c>
      <c r="M47" s="16" t="s">
        <v>188</v>
      </c>
    </row>
    <row r="48" ht="25" customHeight="1" spans="1:13">
      <c r="A48" s="10">
        <v>46</v>
      </c>
      <c r="B48" s="11" t="s">
        <v>93</v>
      </c>
      <c r="C48" s="7" t="s">
        <v>409</v>
      </c>
      <c r="D48" s="11" t="s">
        <v>410</v>
      </c>
      <c r="E48" s="12" t="s">
        <v>383</v>
      </c>
      <c r="F48" s="11">
        <v>0</v>
      </c>
      <c r="G48" s="11">
        <v>1</v>
      </c>
      <c r="H48" s="11">
        <v>1</v>
      </c>
      <c r="I48" s="11">
        <f t="shared" si="3"/>
        <v>480</v>
      </c>
      <c r="J48" s="11">
        <v>0.9</v>
      </c>
      <c r="K48" s="11">
        <f t="shared" si="0"/>
        <v>0</v>
      </c>
      <c r="L48" s="11">
        <v>46</v>
      </c>
      <c r="M48" s="16" t="s">
        <v>188</v>
      </c>
    </row>
    <row r="49" ht="25" customHeight="1" spans="1:13">
      <c r="A49" s="10">
        <v>47</v>
      </c>
      <c r="B49" s="11" t="s">
        <v>259</v>
      </c>
      <c r="C49" s="7" t="s">
        <v>411</v>
      </c>
      <c r="D49" s="11" t="s">
        <v>412</v>
      </c>
      <c r="E49" s="12" t="s">
        <v>413</v>
      </c>
      <c r="F49" s="11">
        <v>0</v>
      </c>
      <c r="G49" s="11">
        <v>1</v>
      </c>
      <c r="H49" s="11">
        <v>0.7</v>
      </c>
      <c r="I49" s="11">
        <f>8*60+57</f>
        <v>537</v>
      </c>
      <c r="J49" s="17">
        <v>1</v>
      </c>
      <c r="K49" s="11">
        <f t="shared" si="0"/>
        <v>0</v>
      </c>
      <c r="L49" s="11">
        <v>47</v>
      </c>
      <c r="M49" s="16" t="s">
        <v>188</v>
      </c>
    </row>
    <row r="50" ht="25" customHeight="1" spans="1:13">
      <c r="A50" s="10">
        <v>48</v>
      </c>
      <c r="B50" s="11" t="s">
        <v>225</v>
      </c>
      <c r="C50" s="7" t="s">
        <v>414</v>
      </c>
      <c r="D50" s="11" t="s">
        <v>415</v>
      </c>
      <c r="E50" s="12" t="s">
        <v>416</v>
      </c>
      <c r="F50" s="11">
        <v>0</v>
      </c>
      <c r="G50" s="11">
        <v>0</v>
      </c>
      <c r="H50" s="11">
        <v>1</v>
      </c>
      <c r="I50" s="11">
        <v>0</v>
      </c>
      <c r="J50" s="11">
        <v>0.8</v>
      </c>
      <c r="K50" s="11">
        <f t="shared" si="0"/>
        <v>0</v>
      </c>
      <c r="L50" s="11">
        <v>48</v>
      </c>
      <c r="M50" s="16" t="s">
        <v>188</v>
      </c>
    </row>
  </sheetData>
  <mergeCells count="1">
    <mergeCell ref="A1:M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E8" sqref="E8"/>
    </sheetView>
  </sheetViews>
  <sheetFormatPr defaultColWidth="9.14285714285714" defaultRowHeight="12.75"/>
  <cols>
    <col min="1" max="1" width="8" customWidth="1"/>
    <col min="3" max="3" width="37.1428571428571" customWidth="1"/>
    <col min="4" max="4" width="13.7142857142857" customWidth="1"/>
    <col min="5" max="5" width="13.7142857142857" style="1" customWidth="1"/>
  </cols>
  <sheetData>
    <row r="1" ht="32" customHeight="1" spans="1:13">
      <c r="A1" s="2" t="s">
        <v>72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</row>
    <row r="2" ht="25" customHeight="1" spans="1:13">
      <c r="A2" s="4" t="s">
        <v>73</v>
      </c>
      <c r="B2" s="5" t="s">
        <v>74</v>
      </c>
      <c r="C2" s="5" t="s">
        <v>75</v>
      </c>
      <c r="D2" s="5" t="s">
        <v>76</v>
      </c>
      <c r="E2" s="5" t="s">
        <v>77</v>
      </c>
      <c r="F2" s="4" t="s">
        <v>78</v>
      </c>
      <c r="G2" s="4" t="s">
        <v>79</v>
      </c>
      <c r="H2" s="4" t="s">
        <v>80</v>
      </c>
      <c r="I2" s="4" t="s">
        <v>81</v>
      </c>
      <c r="J2" s="5" t="s">
        <v>417</v>
      </c>
      <c r="K2" s="5" t="s">
        <v>83</v>
      </c>
      <c r="L2" s="5" t="s">
        <v>280</v>
      </c>
      <c r="M2" s="5" t="s">
        <v>84</v>
      </c>
    </row>
    <row r="3" ht="25" customHeight="1" spans="1:13">
      <c r="A3" s="6">
        <v>1</v>
      </c>
      <c r="B3" s="6" t="s">
        <v>259</v>
      </c>
      <c r="C3" s="7" t="s">
        <v>418</v>
      </c>
      <c r="D3" s="6" t="s">
        <v>419</v>
      </c>
      <c r="E3" s="7" t="s">
        <v>420</v>
      </c>
      <c r="F3" s="8">
        <v>255</v>
      </c>
      <c r="G3" s="8">
        <v>1.2</v>
      </c>
      <c r="H3" s="8">
        <v>0.8</v>
      </c>
      <c r="I3" s="8">
        <f>8*60</f>
        <v>480</v>
      </c>
      <c r="J3" s="8">
        <v>1.105</v>
      </c>
      <c r="K3" s="8">
        <f t="shared" ref="K3:K33" si="0">F3*G3*H3</f>
        <v>244.8</v>
      </c>
      <c r="L3" s="8">
        <v>1</v>
      </c>
      <c r="M3" s="6" t="s">
        <v>89</v>
      </c>
    </row>
    <row r="4" ht="25" customHeight="1" spans="1:13">
      <c r="A4" s="6">
        <v>2</v>
      </c>
      <c r="B4" s="6" t="s">
        <v>225</v>
      </c>
      <c r="C4" s="7" t="s">
        <v>421</v>
      </c>
      <c r="D4" s="6" t="s">
        <v>422</v>
      </c>
      <c r="E4" s="7" t="s">
        <v>423</v>
      </c>
      <c r="F4" s="8">
        <v>190</v>
      </c>
      <c r="G4" s="8">
        <v>1.2</v>
      </c>
      <c r="H4" s="8">
        <v>1</v>
      </c>
      <c r="I4" s="8">
        <f>6*60+8</f>
        <v>368</v>
      </c>
      <c r="J4" s="8">
        <v>1.055</v>
      </c>
      <c r="K4" s="8">
        <f t="shared" si="0"/>
        <v>228</v>
      </c>
      <c r="L4" s="8">
        <v>2</v>
      </c>
      <c r="M4" s="6" t="s">
        <v>89</v>
      </c>
    </row>
    <row r="5" ht="25" customHeight="1" spans="1:13">
      <c r="A5" s="6">
        <v>3</v>
      </c>
      <c r="B5" s="6" t="s">
        <v>113</v>
      </c>
      <c r="C5" s="7" t="s">
        <v>424</v>
      </c>
      <c r="D5" s="6" t="s">
        <v>425</v>
      </c>
      <c r="E5" s="7" t="s">
        <v>426</v>
      </c>
      <c r="F5" s="8">
        <v>160</v>
      </c>
      <c r="G5" s="8">
        <v>1.2</v>
      </c>
      <c r="H5" s="8">
        <v>1</v>
      </c>
      <c r="I5" s="8">
        <f>5*60+44.11</f>
        <v>344.11</v>
      </c>
      <c r="J5" s="8">
        <v>0.825</v>
      </c>
      <c r="K5" s="8">
        <f t="shared" si="0"/>
        <v>192</v>
      </c>
      <c r="L5" s="8">
        <v>3</v>
      </c>
      <c r="M5" s="6" t="s">
        <v>89</v>
      </c>
    </row>
    <row r="6" ht="25" customHeight="1" spans="1:13">
      <c r="A6" s="6">
        <v>4</v>
      </c>
      <c r="B6" s="6" t="s">
        <v>225</v>
      </c>
      <c r="C6" s="7" t="s">
        <v>427</v>
      </c>
      <c r="D6" s="6" t="s">
        <v>428</v>
      </c>
      <c r="E6" s="7" t="s">
        <v>429</v>
      </c>
      <c r="F6" s="8">
        <v>110</v>
      </c>
      <c r="G6" s="8">
        <v>1.2</v>
      </c>
      <c r="H6" s="8">
        <v>1</v>
      </c>
      <c r="I6" s="8">
        <f>6*60+25.79</f>
        <v>385.79</v>
      </c>
      <c r="J6" s="8">
        <v>0.795</v>
      </c>
      <c r="K6" s="8">
        <f t="shared" si="0"/>
        <v>132</v>
      </c>
      <c r="L6" s="8">
        <v>4</v>
      </c>
      <c r="M6" s="6" t="s">
        <v>89</v>
      </c>
    </row>
    <row r="7" ht="25" customHeight="1" spans="1:13">
      <c r="A7" s="6">
        <v>5</v>
      </c>
      <c r="B7" s="6" t="s">
        <v>221</v>
      </c>
      <c r="C7" s="7" t="s">
        <v>430</v>
      </c>
      <c r="D7" s="6" t="s">
        <v>431</v>
      </c>
      <c r="E7" s="7" t="s">
        <v>432</v>
      </c>
      <c r="F7" s="8">
        <v>80</v>
      </c>
      <c r="G7" s="8">
        <v>1.2</v>
      </c>
      <c r="H7" s="8">
        <v>1</v>
      </c>
      <c r="I7" s="8">
        <f t="shared" ref="I7:I12" si="1">8*60</f>
        <v>480</v>
      </c>
      <c r="J7" s="8">
        <v>0.845</v>
      </c>
      <c r="K7" s="8">
        <f t="shared" si="0"/>
        <v>96</v>
      </c>
      <c r="L7" s="8">
        <v>5</v>
      </c>
      <c r="M7" s="6" t="s">
        <v>89</v>
      </c>
    </row>
    <row r="8" ht="25" customHeight="1" spans="1:13">
      <c r="A8" s="6">
        <v>6</v>
      </c>
      <c r="B8" s="6" t="s">
        <v>221</v>
      </c>
      <c r="C8" s="7" t="s">
        <v>430</v>
      </c>
      <c r="D8" s="6" t="s">
        <v>433</v>
      </c>
      <c r="E8" s="7" t="s">
        <v>434</v>
      </c>
      <c r="F8" s="8">
        <v>60</v>
      </c>
      <c r="G8" s="8">
        <v>1.2</v>
      </c>
      <c r="H8" s="8">
        <v>1</v>
      </c>
      <c r="I8" s="8">
        <f>6*60+41.6</f>
        <v>401.6</v>
      </c>
      <c r="J8" s="8">
        <v>0.85</v>
      </c>
      <c r="K8" s="8">
        <f t="shared" si="0"/>
        <v>72</v>
      </c>
      <c r="L8" s="8">
        <v>6</v>
      </c>
      <c r="M8" s="6" t="s">
        <v>124</v>
      </c>
    </row>
    <row r="9" ht="25" customHeight="1" spans="1:13">
      <c r="A9" s="6">
        <v>7</v>
      </c>
      <c r="B9" s="6" t="s">
        <v>225</v>
      </c>
      <c r="C9" s="7" t="s">
        <v>435</v>
      </c>
      <c r="D9" s="6" t="s">
        <v>436</v>
      </c>
      <c r="E9" s="7" t="s">
        <v>437</v>
      </c>
      <c r="F9" s="8">
        <v>65</v>
      </c>
      <c r="G9" s="8">
        <v>1</v>
      </c>
      <c r="H9" s="8">
        <v>1</v>
      </c>
      <c r="I9" s="8">
        <f t="shared" si="1"/>
        <v>480</v>
      </c>
      <c r="J9" s="8">
        <v>0.765</v>
      </c>
      <c r="K9" s="8">
        <f t="shared" si="0"/>
        <v>65</v>
      </c>
      <c r="L9" s="8">
        <v>7</v>
      </c>
      <c r="M9" s="6" t="s">
        <v>124</v>
      </c>
    </row>
    <row r="10" ht="25" customHeight="1" spans="1:13">
      <c r="A10" s="6">
        <v>8</v>
      </c>
      <c r="B10" s="6" t="s">
        <v>192</v>
      </c>
      <c r="C10" s="7" t="s">
        <v>438</v>
      </c>
      <c r="D10" s="6" t="s">
        <v>439</v>
      </c>
      <c r="E10" s="7" t="s">
        <v>440</v>
      </c>
      <c r="F10" s="8">
        <v>35</v>
      </c>
      <c r="G10" s="8">
        <v>1</v>
      </c>
      <c r="H10" s="8">
        <v>1</v>
      </c>
      <c r="I10" s="8">
        <f>7*60+47.26</f>
        <v>467.26</v>
      </c>
      <c r="J10" s="8">
        <v>0.825</v>
      </c>
      <c r="K10" s="8">
        <f t="shared" si="0"/>
        <v>35</v>
      </c>
      <c r="L10" s="8">
        <v>8</v>
      </c>
      <c r="M10" s="6" t="s">
        <v>124</v>
      </c>
    </row>
    <row r="11" ht="25" customHeight="1" spans="1:13">
      <c r="A11" s="6">
        <v>9</v>
      </c>
      <c r="B11" s="6" t="s">
        <v>113</v>
      </c>
      <c r="C11" s="7" t="s">
        <v>441</v>
      </c>
      <c r="D11" s="6" t="s">
        <v>442</v>
      </c>
      <c r="E11" s="7" t="s">
        <v>443</v>
      </c>
      <c r="F11" s="8">
        <v>35</v>
      </c>
      <c r="G11" s="8">
        <v>1</v>
      </c>
      <c r="H11" s="8">
        <v>0.8</v>
      </c>
      <c r="I11" s="8">
        <f t="shared" si="1"/>
        <v>480</v>
      </c>
      <c r="J11" s="8">
        <v>0.685</v>
      </c>
      <c r="K11" s="8">
        <f t="shared" si="0"/>
        <v>28</v>
      </c>
      <c r="L11" s="8">
        <v>9</v>
      </c>
      <c r="M11" s="6" t="s">
        <v>124</v>
      </c>
    </row>
    <row r="12" ht="25" customHeight="1" spans="1:13">
      <c r="A12" s="6">
        <v>10</v>
      </c>
      <c r="B12" s="6" t="s">
        <v>170</v>
      </c>
      <c r="C12" s="7" t="s">
        <v>444</v>
      </c>
      <c r="D12" s="6" t="s">
        <v>445</v>
      </c>
      <c r="E12" s="7" t="s">
        <v>446</v>
      </c>
      <c r="F12" s="8">
        <v>25</v>
      </c>
      <c r="G12" s="8">
        <v>1.1</v>
      </c>
      <c r="H12" s="8">
        <v>1</v>
      </c>
      <c r="I12" s="8">
        <f t="shared" si="1"/>
        <v>480</v>
      </c>
      <c r="J12" s="8">
        <v>0.97</v>
      </c>
      <c r="K12" s="8">
        <f t="shared" si="0"/>
        <v>27.5</v>
      </c>
      <c r="L12" s="8">
        <v>10</v>
      </c>
      <c r="M12" s="6" t="s">
        <v>124</v>
      </c>
    </row>
    <row r="13" ht="25" customHeight="1" spans="1:13">
      <c r="A13" s="6">
        <v>11</v>
      </c>
      <c r="B13" s="6" t="s">
        <v>192</v>
      </c>
      <c r="C13" s="7" t="s">
        <v>447</v>
      </c>
      <c r="D13" s="6" t="s">
        <v>448</v>
      </c>
      <c r="E13" s="7" t="s">
        <v>449</v>
      </c>
      <c r="F13" s="8">
        <v>0</v>
      </c>
      <c r="G13" s="8">
        <v>0</v>
      </c>
      <c r="H13" s="8">
        <v>1</v>
      </c>
      <c r="I13" s="8">
        <f>1*60+34.81</f>
        <v>94.81</v>
      </c>
      <c r="J13" s="8">
        <v>1.895</v>
      </c>
      <c r="K13" s="8">
        <f t="shared" si="0"/>
        <v>0</v>
      </c>
      <c r="L13" s="8">
        <v>11</v>
      </c>
      <c r="M13" s="6" t="s">
        <v>124</v>
      </c>
    </row>
    <row r="14" ht="25" customHeight="1" spans="1:13">
      <c r="A14" s="6">
        <v>12</v>
      </c>
      <c r="B14" s="6" t="s">
        <v>117</v>
      </c>
      <c r="C14" s="7" t="s">
        <v>450</v>
      </c>
      <c r="D14" s="6" t="s">
        <v>451</v>
      </c>
      <c r="E14" s="7" t="s">
        <v>452</v>
      </c>
      <c r="F14" s="8">
        <v>0</v>
      </c>
      <c r="G14" s="8">
        <v>1.1</v>
      </c>
      <c r="H14" s="8">
        <v>1</v>
      </c>
      <c r="I14" s="8">
        <f>2*60+9.78</f>
        <v>129.78</v>
      </c>
      <c r="J14" s="8">
        <v>0.865</v>
      </c>
      <c r="K14" s="8">
        <f t="shared" si="0"/>
        <v>0</v>
      </c>
      <c r="L14" s="8">
        <v>12</v>
      </c>
      <c r="M14" s="6" t="s">
        <v>124</v>
      </c>
    </row>
    <row r="15" ht="25" customHeight="1" spans="1:13">
      <c r="A15" s="6">
        <v>13</v>
      </c>
      <c r="B15" s="6" t="s">
        <v>170</v>
      </c>
      <c r="C15" s="7" t="s">
        <v>453</v>
      </c>
      <c r="D15" s="6" t="s">
        <v>454</v>
      </c>
      <c r="E15" s="7" t="s">
        <v>455</v>
      </c>
      <c r="F15" s="8">
        <v>0</v>
      </c>
      <c r="G15" s="8">
        <v>1.1</v>
      </c>
      <c r="H15" s="8">
        <v>1</v>
      </c>
      <c r="I15" s="8">
        <f>2*60+12.94</f>
        <v>132.94</v>
      </c>
      <c r="J15" s="8">
        <v>0.965</v>
      </c>
      <c r="K15" s="8">
        <f t="shared" si="0"/>
        <v>0</v>
      </c>
      <c r="L15" s="8">
        <v>13</v>
      </c>
      <c r="M15" s="6" t="s">
        <v>124</v>
      </c>
    </row>
    <row r="16" ht="25" customHeight="1" spans="1:13">
      <c r="A16" s="6">
        <v>14</v>
      </c>
      <c r="B16" s="6" t="s">
        <v>456</v>
      </c>
      <c r="C16" s="7" t="s">
        <v>457</v>
      </c>
      <c r="D16" s="6" t="s">
        <v>458</v>
      </c>
      <c r="E16" s="7" t="s">
        <v>459</v>
      </c>
      <c r="F16" s="8">
        <v>0</v>
      </c>
      <c r="G16" s="8">
        <v>0</v>
      </c>
      <c r="H16" s="8">
        <v>1</v>
      </c>
      <c r="I16" s="8">
        <f>2*60+39.88</f>
        <v>159.88</v>
      </c>
      <c r="J16" s="8">
        <v>1.15</v>
      </c>
      <c r="K16" s="8">
        <f t="shared" si="0"/>
        <v>0</v>
      </c>
      <c r="L16" s="8">
        <v>14</v>
      </c>
      <c r="M16" s="6" t="s">
        <v>124</v>
      </c>
    </row>
    <row r="17" ht="25" customHeight="1" spans="1:13">
      <c r="A17" s="6">
        <v>15</v>
      </c>
      <c r="B17" s="6" t="s">
        <v>93</v>
      </c>
      <c r="C17" s="7" t="s">
        <v>460</v>
      </c>
      <c r="D17" s="6" t="s">
        <v>461</v>
      </c>
      <c r="E17" s="7" t="s">
        <v>462</v>
      </c>
      <c r="F17" s="8">
        <v>0</v>
      </c>
      <c r="G17" s="8">
        <v>0</v>
      </c>
      <c r="H17" s="8">
        <v>1</v>
      </c>
      <c r="I17" s="8">
        <f>2*60+40</f>
        <v>160</v>
      </c>
      <c r="J17" s="8">
        <v>0.74</v>
      </c>
      <c r="K17" s="8">
        <f t="shared" si="0"/>
        <v>0</v>
      </c>
      <c r="L17" s="8">
        <v>15</v>
      </c>
      <c r="M17" s="6" t="s">
        <v>124</v>
      </c>
    </row>
    <row r="18" ht="25" customHeight="1" spans="1:13">
      <c r="A18" s="6">
        <v>16</v>
      </c>
      <c r="B18" s="6" t="s">
        <v>117</v>
      </c>
      <c r="C18" s="7" t="s">
        <v>463</v>
      </c>
      <c r="D18" s="6" t="s">
        <v>464</v>
      </c>
      <c r="E18" s="7" t="s">
        <v>465</v>
      </c>
      <c r="F18" s="8">
        <v>0</v>
      </c>
      <c r="G18" s="8">
        <v>1.1</v>
      </c>
      <c r="H18" s="8">
        <v>1</v>
      </c>
      <c r="I18" s="8">
        <f>2*60+48.86</f>
        <v>168.86</v>
      </c>
      <c r="J18" s="8">
        <v>5.04</v>
      </c>
      <c r="K18" s="8">
        <f t="shared" si="0"/>
        <v>0</v>
      </c>
      <c r="L18" s="8">
        <v>16</v>
      </c>
      <c r="M18" s="6" t="s">
        <v>124</v>
      </c>
    </row>
    <row r="19" ht="25" customHeight="1" spans="1:13">
      <c r="A19" s="6">
        <v>17</v>
      </c>
      <c r="B19" s="6" t="s">
        <v>456</v>
      </c>
      <c r="C19" s="7" t="s">
        <v>466</v>
      </c>
      <c r="D19" s="6" t="s">
        <v>467</v>
      </c>
      <c r="E19" s="7" t="s">
        <v>459</v>
      </c>
      <c r="F19" s="8">
        <v>0</v>
      </c>
      <c r="G19" s="8">
        <v>0</v>
      </c>
      <c r="H19" s="8">
        <v>1</v>
      </c>
      <c r="I19" s="8">
        <f>3*60+17.03</f>
        <v>197.03</v>
      </c>
      <c r="J19" s="8">
        <v>1.14</v>
      </c>
      <c r="K19" s="8">
        <f t="shared" si="0"/>
        <v>0</v>
      </c>
      <c r="L19" s="8">
        <v>17</v>
      </c>
      <c r="M19" s="6" t="s">
        <v>124</v>
      </c>
    </row>
    <row r="20" ht="25" customHeight="1" spans="1:13">
      <c r="A20" s="6">
        <v>18</v>
      </c>
      <c r="B20" s="6" t="s">
        <v>93</v>
      </c>
      <c r="C20" s="7" t="s">
        <v>468</v>
      </c>
      <c r="D20" s="6" t="s">
        <v>469</v>
      </c>
      <c r="E20" s="7" t="s">
        <v>470</v>
      </c>
      <c r="F20" s="8">
        <v>0</v>
      </c>
      <c r="G20" s="8">
        <v>1.2</v>
      </c>
      <c r="H20" s="8">
        <v>1</v>
      </c>
      <c r="I20" s="8">
        <f>3*60+28.3</f>
        <v>208.3</v>
      </c>
      <c r="J20" s="8">
        <v>0.735</v>
      </c>
      <c r="K20" s="8">
        <f t="shared" si="0"/>
        <v>0</v>
      </c>
      <c r="L20" s="8">
        <v>18</v>
      </c>
      <c r="M20" s="6" t="s">
        <v>188</v>
      </c>
    </row>
    <row r="21" ht="25" customHeight="1" spans="1:13">
      <c r="A21" s="6">
        <v>19</v>
      </c>
      <c r="B21" s="6" t="s">
        <v>113</v>
      </c>
      <c r="C21" s="7" t="s">
        <v>471</v>
      </c>
      <c r="D21" s="6" t="s">
        <v>472</v>
      </c>
      <c r="E21" s="7" t="s">
        <v>473</v>
      </c>
      <c r="F21" s="8">
        <v>0</v>
      </c>
      <c r="G21" s="8">
        <v>0</v>
      </c>
      <c r="H21" s="8">
        <v>1</v>
      </c>
      <c r="I21" s="8">
        <f>4*60+43.52</f>
        <v>283.52</v>
      </c>
      <c r="J21" s="8">
        <v>0.83</v>
      </c>
      <c r="K21" s="8">
        <f t="shared" si="0"/>
        <v>0</v>
      </c>
      <c r="L21" s="8">
        <v>19</v>
      </c>
      <c r="M21" s="6" t="s">
        <v>188</v>
      </c>
    </row>
    <row r="22" ht="25" customHeight="1" spans="1:13">
      <c r="A22" s="6">
        <v>20</v>
      </c>
      <c r="B22" s="6" t="s">
        <v>117</v>
      </c>
      <c r="C22" s="7" t="s">
        <v>474</v>
      </c>
      <c r="D22" s="6" t="s">
        <v>475</v>
      </c>
      <c r="E22" s="7" t="s">
        <v>452</v>
      </c>
      <c r="F22" s="8">
        <v>0</v>
      </c>
      <c r="G22" s="8">
        <v>0</v>
      </c>
      <c r="H22" s="8">
        <v>1</v>
      </c>
      <c r="I22" s="8">
        <f>5*60</f>
        <v>300</v>
      </c>
      <c r="J22" s="8">
        <v>0.945</v>
      </c>
      <c r="K22" s="8">
        <f t="shared" si="0"/>
        <v>0</v>
      </c>
      <c r="L22" s="8">
        <v>20</v>
      </c>
      <c r="M22" s="6" t="s">
        <v>188</v>
      </c>
    </row>
    <row r="23" ht="25" customHeight="1" spans="1:13">
      <c r="A23" s="6">
        <v>21</v>
      </c>
      <c r="B23" s="6" t="s">
        <v>113</v>
      </c>
      <c r="C23" s="7" t="s">
        <v>476</v>
      </c>
      <c r="D23" s="6" t="s">
        <v>477</v>
      </c>
      <c r="E23" s="7" t="s">
        <v>478</v>
      </c>
      <c r="F23" s="8">
        <v>0</v>
      </c>
      <c r="G23" s="8">
        <v>1.1</v>
      </c>
      <c r="H23" s="8">
        <v>1</v>
      </c>
      <c r="I23" s="8">
        <f>6*60+29.13</f>
        <v>389.13</v>
      </c>
      <c r="J23" s="8">
        <v>0.78</v>
      </c>
      <c r="K23" s="8">
        <f t="shared" si="0"/>
        <v>0</v>
      </c>
      <c r="L23" s="8">
        <v>21</v>
      </c>
      <c r="M23" s="6" t="s">
        <v>188</v>
      </c>
    </row>
    <row r="24" ht="25" customHeight="1" spans="1:13">
      <c r="A24" s="6">
        <v>22</v>
      </c>
      <c r="B24" s="6" t="s">
        <v>192</v>
      </c>
      <c r="C24" s="7" t="s">
        <v>479</v>
      </c>
      <c r="D24" s="6" t="s">
        <v>480</v>
      </c>
      <c r="E24" s="7" t="s">
        <v>481</v>
      </c>
      <c r="F24" s="6">
        <v>0</v>
      </c>
      <c r="G24" s="6">
        <v>0</v>
      </c>
      <c r="H24" s="6">
        <v>1</v>
      </c>
      <c r="I24" s="6">
        <f>7*57.62</f>
        <v>403.34</v>
      </c>
      <c r="J24" s="6">
        <v>0.86</v>
      </c>
      <c r="K24" s="8">
        <f t="shared" si="0"/>
        <v>0</v>
      </c>
      <c r="L24" s="8">
        <v>22</v>
      </c>
      <c r="M24" s="6" t="s">
        <v>188</v>
      </c>
    </row>
    <row r="25" ht="25" customHeight="1" spans="1:13">
      <c r="A25" s="6">
        <v>23</v>
      </c>
      <c r="B25" s="6" t="s">
        <v>85</v>
      </c>
      <c r="C25" s="7" t="s">
        <v>482</v>
      </c>
      <c r="D25" s="6" t="s">
        <v>483</v>
      </c>
      <c r="E25" s="7" t="s">
        <v>484</v>
      </c>
      <c r="F25" s="8">
        <v>0</v>
      </c>
      <c r="G25" s="8">
        <v>0</v>
      </c>
      <c r="H25" s="8">
        <v>1</v>
      </c>
      <c r="I25" s="8">
        <f>7*60+20.88</f>
        <v>440.88</v>
      </c>
      <c r="J25" s="8">
        <v>0.8</v>
      </c>
      <c r="K25" s="8">
        <f t="shared" si="0"/>
        <v>0</v>
      </c>
      <c r="L25" s="8">
        <v>23</v>
      </c>
      <c r="M25" s="6" t="s">
        <v>188</v>
      </c>
    </row>
    <row r="26" ht="25" customHeight="1" spans="1:13">
      <c r="A26" s="6">
        <v>24</v>
      </c>
      <c r="B26" s="6" t="s">
        <v>97</v>
      </c>
      <c r="C26" s="7" t="s">
        <v>485</v>
      </c>
      <c r="D26" s="6" t="s">
        <v>486</v>
      </c>
      <c r="E26" s="7" t="s">
        <v>487</v>
      </c>
      <c r="F26" s="8">
        <v>0</v>
      </c>
      <c r="G26" s="8">
        <v>0</v>
      </c>
      <c r="H26" s="8">
        <v>1</v>
      </c>
      <c r="I26" s="8">
        <f t="shared" ref="I26:I33" si="2">8*60</f>
        <v>480</v>
      </c>
      <c r="J26" s="8">
        <v>0.71</v>
      </c>
      <c r="K26" s="8">
        <f t="shared" si="0"/>
        <v>0</v>
      </c>
      <c r="L26" s="8">
        <v>24</v>
      </c>
      <c r="M26" s="6" t="s">
        <v>188</v>
      </c>
    </row>
    <row r="27" ht="25" customHeight="1" spans="1:13">
      <c r="A27" s="6">
        <v>25</v>
      </c>
      <c r="B27" s="6" t="s">
        <v>97</v>
      </c>
      <c r="C27" s="7" t="s">
        <v>488</v>
      </c>
      <c r="D27" s="6" t="s">
        <v>489</v>
      </c>
      <c r="E27" s="7" t="s">
        <v>408</v>
      </c>
      <c r="F27" s="8">
        <v>0</v>
      </c>
      <c r="G27" s="8">
        <v>0</v>
      </c>
      <c r="H27" s="8">
        <v>1</v>
      </c>
      <c r="I27" s="8">
        <f t="shared" si="2"/>
        <v>480</v>
      </c>
      <c r="J27" s="8">
        <v>0.8</v>
      </c>
      <c r="K27" s="8">
        <f t="shared" si="0"/>
        <v>0</v>
      </c>
      <c r="L27" s="8">
        <v>25</v>
      </c>
      <c r="M27" s="6" t="s">
        <v>188</v>
      </c>
    </row>
    <row r="28" ht="25" customHeight="1" spans="1:13">
      <c r="A28" s="6">
        <v>26</v>
      </c>
      <c r="B28" s="6" t="s">
        <v>109</v>
      </c>
      <c r="C28" s="7" t="s">
        <v>490</v>
      </c>
      <c r="D28" s="6" t="s">
        <v>491</v>
      </c>
      <c r="E28" s="7" t="s">
        <v>492</v>
      </c>
      <c r="F28" s="8">
        <v>0</v>
      </c>
      <c r="G28" s="8">
        <v>0</v>
      </c>
      <c r="H28" s="8">
        <v>1</v>
      </c>
      <c r="I28" s="8">
        <f t="shared" si="2"/>
        <v>480</v>
      </c>
      <c r="J28" s="8">
        <v>0.8</v>
      </c>
      <c r="K28" s="8">
        <f t="shared" si="0"/>
        <v>0</v>
      </c>
      <c r="L28" s="8">
        <v>26</v>
      </c>
      <c r="M28" s="6" t="s">
        <v>188</v>
      </c>
    </row>
    <row r="29" ht="25" customHeight="1" spans="1:13">
      <c r="A29" s="6">
        <v>27</v>
      </c>
      <c r="B29" s="6" t="s">
        <v>85</v>
      </c>
      <c r="C29" s="7" t="s">
        <v>493</v>
      </c>
      <c r="D29" s="6" t="s">
        <v>494</v>
      </c>
      <c r="E29" s="7" t="s">
        <v>495</v>
      </c>
      <c r="F29" s="8">
        <v>0</v>
      </c>
      <c r="G29" s="8">
        <v>1.2</v>
      </c>
      <c r="H29" s="8">
        <v>1</v>
      </c>
      <c r="I29" s="8">
        <f t="shared" si="2"/>
        <v>480</v>
      </c>
      <c r="J29" s="8">
        <v>0.83</v>
      </c>
      <c r="K29" s="8">
        <f t="shared" si="0"/>
        <v>0</v>
      </c>
      <c r="L29" s="8">
        <v>27</v>
      </c>
      <c r="M29" s="6" t="s">
        <v>188</v>
      </c>
    </row>
    <row r="30" ht="25" customHeight="1" spans="1:13">
      <c r="A30" s="6">
        <v>28</v>
      </c>
      <c r="B30" s="6" t="s">
        <v>109</v>
      </c>
      <c r="C30" s="7" t="s">
        <v>496</v>
      </c>
      <c r="D30" s="6" t="s">
        <v>497</v>
      </c>
      <c r="E30" s="7" t="s">
        <v>498</v>
      </c>
      <c r="F30" s="8">
        <v>0</v>
      </c>
      <c r="G30" s="8">
        <v>1.2</v>
      </c>
      <c r="H30" s="8">
        <v>1</v>
      </c>
      <c r="I30" s="8">
        <f t="shared" si="2"/>
        <v>480</v>
      </c>
      <c r="J30" s="8">
        <v>0.85</v>
      </c>
      <c r="K30" s="8">
        <f t="shared" si="0"/>
        <v>0</v>
      </c>
      <c r="L30" s="8">
        <v>28</v>
      </c>
      <c r="M30" s="6" t="s">
        <v>188</v>
      </c>
    </row>
    <row r="31" ht="24" spans="1:13">
      <c r="A31" s="6">
        <v>29</v>
      </c>
      <c r="B31" s="9" t="s">
        <v>323</v>
      </c>
      <c r="C31" s="7" t="s">
        <v>499</v>
      </c>
      <c r="D31" s="6" t="s">
        <v>500</v>
      </c>
      <c r="E31" s="7" t="s">
        <v>326</v>
      </c>
      <c r="F31" s="8">
        <v>0</v>
      </c>
      <c r="G31" s="8">
        <v>1.2</v>
      </c>
      <c r="H31" s="8">
        <v>1</v>
      </c>
      <c r="I31" s="8">
        <f t="shared" si="2"/>
        <v>480</v>
      </c>
      <c r="J31" s="8">
        <v>2.42</v>
      </c>
      <c r="K31" s="8">
        <f t="shared" si="0"/>
        <v>0</v>
      </c>
      <c r="L31" s="8">
        <v>29</v>
      </c>
      <c r="M31" s="6" t="s">
        <v>188</v>
      </c>
    </row>
    <row r="32" ht="25" customHeight="1" spans="1:13">
      <c r="A32" s="6">
        <v>30</v>
      </c>
      <c r="B32" s="6" t="s">
        <v>85</v>
      </c>
      <c r="C32" s="7" t="s">
        <v>501</v>
      </c>
      <c r="D32" s="6" t="s">
        <v>502</v>
      </c>
      <c r="E32" s="7" t="s">
        <v>503</v>
      </c>
      <c r="F32" s="8">
        <v>0</v>
      </c>
      <c r="G32" s="8">
        <v>1</v>
      </c>
      <c r="H32" s="8">
        <v>1</v>
      </c>
      <c r="I32" s="8">
        <f t="shared" si="2"/>
        <v>480</v>
      </c>
      <c r="J32" s="8">
        <v>3</v>
      </c>
      <c r="K32" s="8">
        <f t="shared" si="0"/>
        <v>0</v>
      </c>
      <c r="L32" s="8">
        <v>30</v>
      </c>
      <c r="M32" s="6" t="s">
        <v>188</v>
      </c>
    </row>
    <row r="33" ht="25" customHeight="1" spans="1:13">
      <c r="A33" s="6">
        <v>31</v>
      </c>
      <c r="B33" s="6" t="s">
        <v>259</v>
      </c>
      <c r="C33" s="7" t="s">
        <v>504</v>
      </c>
      <c r="D33" s="6" t="s">
        <v>505</v>
      </c>
      <c r="E33" s="7" t="s">
        <v>506</v>
      </c>
      <c r="F33" s="8">
        <v>0</v>
      </c>
      <c r="G33" s="8">
        <v>1</v>
      </c>
      <c r="H33" s="8">
        <v>0.7</v>
      </c>
      <c r="I33" s="8">
        <f t="shared" si="2"/>
        <v>480</v>
      </c>
      <c r="J33" s="8">
        <v>1.07</v>
      </c>
      <c r="K33" s="8">
        <f t="shared" si="0"/>
        <v>0</v>
      </c>
      <c r="L33" s="8">
        <v>31</v>
      </c>
      <c r="M33" s="6" t="s">
        <v>188</v>
      </c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贴桌面</vt:lpstr>
      <vt:lpstr>小学组</vt:lpstr>
      <vt:lpstr>初中组</vt:lpstr>
      <vt:lpstr>高中组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Chan</dc:creator>
  <cp:lastModifiedBy>小天</cp:lastModifiedBy>
  <dcterms:created xsi:type="dcterms:W3CDTF">2023-07-06T12:51:00Z</dcterms:created>
  <cp:lastPrinted>2024-07-17T15:08:00Z</cp:lastPrinted>
  <dcterms:modified xsi:type="dcterms:W3CDTF">2024-07-30T06:23:31Z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3FBB43D273B94D4AACDB2EE1D350E9BD_13</vt:lpwstr>
  </property>
  <property fmtid="{D5CDD505-2E9C-101B-9397-08002B2CF9AE}" pid="3" name="KSOProductBuildVer">
    <vt:lpwstr>2052-12.1.0.15120</vt:lpwstr>
  </property>
</Properties>
</file>